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calcChain+xml" PartName="/xl/calcChain.xml"/>
  <Override ContentType="application/vnd.ms-office.vbaProject" PartName="/xl/vbaProject.bin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ED2A" lockStructure="1"/>
  <bookViews>
    <workbookView xWindow="14385" yWindow="-15" windowWidth="14430" windowHeight="12795"/>
  </bookViews>
  <sheets>
    <sheet name="Data Entry" sheetId="4" r:id="rId1"/>
    <sheet name="Equipment" sheetId="5" r:id="rId2"/>
    <sheet name="Ventilation" sheetId="8" r:id="rId3"/>
    <sheet name="Metric" sheetId="1" state="hidden" r:id="rId4"/>
    <sheet name="Stocking Density" sheetId="9" state="hidden" r:id="rId5"/>
  </sheets>
  <definedNames>
    <definedName name="MetricEquip">Metric!$B$1:$U$37</definedName>
    <definedName name="_xlnm.Print_Area" localSheetId="3">Metric!$A$3:$I$50</definedName>
  </definedNames>
  <calcPr calcId="145621"/>
</workbook>
</file>

<file path=xl/calcChain.xml><?xml version="1.0" encoding="utf-8"?>
<calcChain xmlns="http://schemas.openxmlformats.org/spreadsheetml/2006/main">
  <c r="C21" i="4" l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8" i="1"/>
  <c r="J20" i="5" l="1"/>
  <c r="C16" i="4"/>
  <c r="I20" i="5"/>
  <c r="E20" i="5"/>
  <c r="D20" i="5"/>
  <c r="I23" i="5"/>
  <c r="D23" i="5"/>
  <c r="E23" i="5"/>
  <c r="J23" i="5" s="1"/>
  <c r="E8" i="5"/>
  <c r="J17" i="5"/>
  <c r="I17" i="5"/>
  <c r="I14" i="5"/>
  <c r="D17" i="5"/>
  <c r="E17" i="5"/>
  <c r="J14" i="5"/>
  <c r="J11" i="5"/>
  <c r="E11" i="5"/>
  <c r="I11" i="5"/>
  <c r="D14" i="5"/>
  <c r="E14" i="5" s="1"/>
  <c r="D8" i="5"/>
  <c r="D11" i="5"/>
  <c r="E4" i="1" l="1"/>
  <c r="D3" i="5" l="1"/>
  <c r="D18" i="4" l="1"/>
  <c r="D14" i="4"/>
  <c r="J4" i="1" l="1"/>
  <c r="G4" i="1"/>
  <c r="C25" i="8" l="1"/>
  <c r="C11" i="8"/>
  <c r="C27" i="8"/>
  <c r="C16" i="8"/>
  <c r="C32" i="8"/>
  <c r="C13" i="8"/>
  <c r="C29" i="8"/>
  <c r="C18" i="8"/>
  <c r="C21" i="8"/>
  <c r="C30" i="8"/>
  <c r="C7" i="8"/>
  <c r="C12" i="8"/>
  <c r="C9" i="8"/>
  <c r="C15" i="8"/>
  <c r="C31" i="8"/>
  <c r="C20" i="8"/>
  <c r="C22" i="8"/>
  <c r="C17" i="8"/>
  <c r="C33" i="8"/>
  <c r="C26" i="8"/>
  <c r="C19" i="8"/>
  <c r="C8" i="8"/>
  <c r="C24" i="8"/>
  <c r="C6" i="8"/>
  <c r="C10" i="8"/>
  <c r="C23" i="8"/>
  <c r="C28" i="8"/>
  <c r="C14" i="8"/>
  <c r="I35" i="1" l="1"/>
  <c r="G33" i="8" s="1"/>
  <c r="I34" i="1"/>
  <c r="G32" i="8" s="1"/>
  <c r="I33" i="1"/>
  <c r="G31" i="8" s="1"/>
  <c r="I32" i="1"/>
  <c r="G30" i="8" s="1"/>
  <c r="I31" i="1"/>
  <c r="G29" i="8" s="1"/>
  <c r="I30" i="1"/>
  <c r="G28" i="8" s="1"/>
  <c r="I29" i="1"/>
  <c r="G27" i="8" s="1"/>
  <c r="I28" i="1"/>
  <c r="G26" i="8" s="1"/>
  <c r="I27" i="1"/>
  <c r="G25" i="8" s="1"/>
  <c r="I26" i="1"/>
  <c r="G24" i="8" s="1"/>
  <c r="I25" i="1"/>
  <c r="G23" i="8" s="1"/>
  <c r="I24" i="1"/>
  <c r="G22" i="8" s="1"/>
  <c r="I23" i="1"/>
  <c r="G21" i="8" s="1"/>
  <c r="I22" i="1"/>
  <c r="G20" i="8" s="1"/>
  <c r="I21" i="1"/>
  <c r="G19" i="8" s="1"/>
  <c r="I20" i="1"/>
  <c r="G18" i="8" s="1"/>
  <c r="I19" i="1"/>
  <c r="G17" i="8" s="1"/>
  <c r="I18" i="1"/>
  <c r="G16" i="8" s="1"/>
  <c r="I17" i="1"/>
  <c r="G15" i="8" s="1"/>
  <c r="I16" i="1"/>
  <c r="G14" i="8" s="1"/>
  <c r="I15" i="1"/>
  <c r="G13" i="8" s="1"/>
  <c r="I14" i="1"/>
  <c r="G12" i="8" s="1"/>
  <c r="I13" i="1"/>
  <c r="G11" i="8" s="1"/>
  <c r="I12" i="1"/>
  <c r="G10" i="8" s="1"/>
  <c r="I11" i="1"/>
  <c r="G9" i="8" s="1"/>
  <c r="I10" i="1"/>
  <c r="G8" i="8" s="1"/>
  <c r="I9" i="1"/>
  <c r="G7" i="8" s="1"/>
  <c r="I8" i="1"/>
  <c r="G6" i="8" s="1"/>
  <c r="L8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H9" i="1" l="1"/>
  <c r="J9" i="1"/>
  <c r="J13" i="1"/>
  <c r="H13" i="1"/>
  <c r="J21" i="1"/>
  <c r="H21" i="1"/>
  <c r="J29" i="1"/>
  <c r="H29" i="1"/>
  <c r="J14" i="1"/>
  <c r="H14" i="1"/>
  <c r="J22" i="1"/>
  <c r="H22" i="1"/>
  <c r="J30" i="1"/>
  <c r="H30" i="1"/>
  <c r="J8" i="1"/>
  <c r="H8" i="1"/>
  <c r="D6" i="8" s="1"/>
  <c r="H15" i="1"/>
  <c r="J15" i="1"/>
  <c r="H23" i="1"/>
  <c r="J23" i="1"/>
  <c r="H31" i="1"/>
  <c r="J31" i="1"/>
  <c r="H16" i="1"/>
  <c r="J16" i="1"/>
  <c r="H24" i="1"/>
  <c r="J24" i="1"/>
  <c r="H32" i="1"/>
  <c r="J32" i="1"/>
  <c r="H17" i="1"/>
  <c r="J17" i="1"/>
  <c r="H25" i="1"/>
  <c r="J25" i="1"/>
  <c r="H33" i="1"/>
  <c r="J33" i="1"/>
  <c r="H10" i="1"/>
  <c r="J10" i="1"/>
  <c r="H18" i="1"/>
  <c r="J18" i="1"/>
  <c r="H26" i="1"/>
  <c r="J26" i="1"/>
  <c r="H34" i="1"/>
  <c r="J34" i="1"/>
  <c r="J11" i="1"/>
  <c r="H11" i="1"/>
  <c r="J19" i="1"/>
  <c r="H19" i="1"/>
  <c r="J27" i="1"/>
  <c r="H27" i="1"/>
  <c r="J35" i="1"/>
  <c r="H35" i="1"/>
  <c r="J12" i="1"/>
  <c r="H12" i="1"/>
  <c r="J20" i="1"/>
  <c r="H20" i="1"/>
  <c r="J28" i="1"/>
  <c r="H28" i="1"/>
  <c r="K14" i="1" l="1"/>
  <c r="I12" i="8" s="1"/>
  <c r="H12" i="8"/>
  <c r="K12" i="1"/>
  <c r="I10" i="8" s="1"/>
  <c r="H10" i="8"/>
  <c r="K27" i="1"/>
  <c r="I25" i="8" s="1"/>
  <c r="H25" i="8"/>
  <c r="K8" i="1"/>
  <c r="H6" i="8"/>
  <c r="K22" i="1"/>
  <c r="I20" i="8" s="1"/>
  <c r="H20" i="8"/>
  <c r="K29" i="1"/>
  <c r="I27" i="8" s="1"/>
  <c r="H27" i="8"/>
  <c r="K13" i="1"/>
  <c r="I11" i="8" s="1"/>
  <c r="H11" i="8"/>
  <c r="K35" i="1"/>
  <c r="I33" i="8" s="1"/>
  <c r="H33" i="8"/>
  <c r="K30" i="1"/>
  <c r="I28" i="8" s="1"/>
  <c r="H28" i="8"/>
  <c r="K21" i="1"/>
  <c r="I19" i="8" s="1"/>
  <c r="H19" i="8"/>
  <c r="K28" i="1"/>
  <c r="I26" i="8" s="1"/>
  <c r="H26" i="8"/>
  <c r="K11" i="1"/>
  <c r="I9" i="8" s="1"/>
  <c r="H9" i="8"/>
  <c r="K34" i="1"/>
  <c r="I32" i="8" s="1"/>
  <c r="H32" i="8"/>
  <c r="K18" i="1"/>
  <c r="I16" i="8" s="1"/>
  <c r="H16" i="8"/>
  <c r="K33" i="1"/>
  <c r="I31" i="8" s="1"/>
  <c r="H31" i="8"/>
  <c r="K17" i="1"/>
  <c r="I15" i="8" s="1"/>
  <c r="H15" i="8"/>
  <c r="K24" i="1"/>
  <c r="I22" i="8" s="1"/>
  <c r="H22" i="8"/>
  <c r="K31" i="1"/>
  <c r="I29" i="8" s="1"/>
  <c r="H29" i="8"/>
  <c r="K15" i="1"/>
  <c r="I13" i="8" s="1"/>
  <c r="H13" i="8"/>
  <c r="K9" i="1"/>
  <c r="I7" i="8" s="1"/>
  <c r="H7" i="8"/>
  <c r="K20" i="1"/>
  <c r="I18" i="8" s="1"/>
  <c r="H18" i="8"/>
  <c r="K19" i="1"/>
  <c r="I17" i="8" s="1"/>
  <c r="H17" i="8"/>
  <c r="K26" i="1"/>
  <c r="I24" i="8" s="1"/>
  <c r="H24" i="8"/>
  <c r="K10" i="1"/>
  <c r="I8" i="8" s="1"/>
  <c r="H8" i="8"/>
  <c r="K25" i="1"/>
  <c r="I23" i="8" s="1"/>
  <c r="H23" i="8"/>
  <c r="K32" i="1"/>
  <c r="I30" i="8" s="1"/>
  <c r="H30" i="8"/>
  <c r="K16" i="1"/>
  <c r="I14" i="8" s="1"/>
  <c r="H14" i="8"/>
  <c r="K23" i="1"/>
  <c r="I21" i="8" s="1"/>
  <c r="H21" i="8"/>
  <c r="F26" i="1"/>
  <c r="D24" i="8"/>
  <c r="F10" i="1"/>
  <c r="D8" i="8"/>
  <c r="F25" i="1"/>
  <c r="D23" i="8"/>
  <c r="F32" i="1"/>
  <c r="D30" i="8"/>
  <c r="F16" i="1"/>
  <c r="D14" i="8"/>
  <c r="F23" i="1"/>
  <c r="D21" i="8"/>
  <c r="F20" i="1"/>
  <c r="D18" i="8"/>
  <c r="F35" i="1"/>
  <c r="D33" i="8"/>
  <c r="F19" i="1"/>
  <c r="D17" i="8"/>
  <c r="F30" i="1"/>
  <c r="D28" i="8"/>
  <c r="F14" i="1"/>
  <c r="D12" i="8"/>
  <c r="F21" i="1"/>
  <c r="D19" i="8"/>
  <c r="F34" i="1"/>
  <c r="D32" i="8"/>
  <c r="F18" i="1"/>
  <c r="D16" i="8"/>
  <c r="F33" i="1"/>
  <c r="D31" i="8"/>
  <c r="F17" i="1"/>
  <c r="D15" i="8"/>
  <c r="F24" i="1"/>
  <c r="D22" i="8"/>
  <c r="F31" i="1"/>
  <c r="D29" i="8"/>
  <c r="F15" i="1"/>
  <c r="D13" i="8"/>
  <c r="F9" i="1"/>
  <c r="D7" i="8"/>
  <c r="F28" i="1"/>
  <c r="D26" i="8"/>
  <c r="F12" i="1"/>
  <c r="D10" i="8"/>
  <c r="F27" i="1"/>
  <c r="D25" i="8"/>
  <c r="F11" i="1"/>
  <c r="D9" i="8"/>
  <c r="F22" i="1"/>
  <c r="D20" i="8"/>
  <c r="F29" i="1"/>
  <c r="D27" i="8"/>
  <c r="F13" i="1"/>
  <c r="D11" i="8"/>
  <c r="F8" i="1"/>
  <c r="M27" i="1" l="1"/>
  <c r="M33" i="1"/>
  <c r="M30" i="1"/>
  <c r="M28" i="1"/>
  <c r="M13" i="1"/>
  <c r="M12" i="1"/>
  <c r="M35" i="1"/>
  <c r="M29" i="1"/>
  <c r="M11" i="1"/>
  <c r="M26" i="1"/>
  <c r="M25" i="1"/>
  <c r="M15" i="1"/>
  <c r="M23" i="1"/>
  <c r="M9" i="1"/>
  <c r="M20" i="1"/>
  <c r="M24" i="1"/>
  <c r="M34" i="1"/>
  <c r="M31" i="1"/>
  <c r="M22" i="1"/>
  <c r="M14" i="1"/>
  <c r="M36" i="1"/>
  <c r="M16" i="1"/>
  <c r="M19" i="1"/>
  <c r="M37" i="1"/>
  <c r="M32" i="1"/>
  <c r="M18" i="1"/>
  <c r="M21" i="1"/>
  <c r="M17" i="1"/>
  <c r="M8" i="1"/>
  <c r="I6" i="8"/>
  <c r="M10" i="1"/>
  <c r="G8" i="1"/>
  <c r="F6" i="8" s="1"/>
  <c r="E6" i="8"/>
  <c r="G29" i="1"/>
  <c r="F27" i="8" s="1"/>
  <c r="E27" i="8"/>
  <c r="G11" i="1"/>
  <c r="F9" i="8" s="1"/>
  <c r="E9" i="8"/>
  <c r="G12" i="1"/>
  <c r="F10" i="8" s="1"/>
  <c r="E10" i="8"/>
  <c r="G9" i="1"/>
  <c r="F7" i="8" s="1"/>
  <c r="E7" i="8"/>
  <c r="G31" i="1"/>
  <c r="F29" i="8" s="1"/>
  <c r="E29" i="8"/>
  <c r="G17" i="1"/>
  <c r="F15" i="8" s="1"/>
  <c r="E15" i="8"/>
  <c r="G18" i="1"/>
  <c r="F16" i="8" s="1"/>
  <c r="E16" i="8"/>
  <c r="G21" i="1"/>
  <c r="F19" i="8" s="1"/>
  <c r="E19" i="8"/>
  <c r="G30" i="1"/>
  <c r="F28" i="8" s="1"/>
  <c r="E28" i="8"/>
  <c r="G35" i="1"/>
  <c r="F33" i="8" s="1"/>
  <c r="E33" i="8"/>
  <c r="G23" i="1"/>
  <c r="F21" i="8" s="1"/>
  <c r="E21" i="8"/>
  <c r="G32" i="1"/>
  <c r="F30" i="8" s="1"/>
  <c r="E30" i="8"/>
  <c r="G10" i="1"/>
  <c r="F8" i="8" s="1"/>
  <c r="E8" i="8"/>
  <c r="G13" i="1"/>
  <c r="F11" i="8" s="1"/>
  <c r="E11" i="8"/>
  <c r="G22" i="1"/>
  <c r="F20" i="8" s="1"/>
  <c r="E20" i="8"/>
  <c r="G27" i="1"/>
  <c r="F25" i="8" s="1"/>
  <c r="E25" i="8"/>
  <c r="G28" i="1"/>
  <c r="F26" i="8" s="1"/>
  <c r="E26" i="8"/>
  <c r="G15" i="1"/>
  <c r="F13" i="8" s="1"/>
  <c r="E13" i="8"/>
  <c r="G24" i="1"/>
  <c r="F22" i="8" s="1"/>
  <c r="E22" i="8"/>
  <c r="G33" i="1"/>
  <c r="F31" i="8" s="1"/>
  <c r="E31" i="8"/>
  <c r="G34" i="1"/>
  <c r="F32" i="8" s="1"/>
  <c r="E32" i="8"/>
  <c r="G14" i="1"/>
  <c r="F12" i="8" s="1"/>
  <c r="E12" i="8"/>
  <c r="G19" i="1"/>
  <c r="F17" i="8" s="1"/>
  <c r="E17" i="8"/>
  <c r="G20" i="1"/>
  <c r="F18" i="8" s="1"/>
  <c r="E18" i="8"/>
  <c r="G16" i="1"/>
  <c r="F14" i="8" s="1"/>
  <c r="E14" i="8"/>
  <c r="G25" i="1"/>
  <c r="F23" i="8" s="1"/>
  <c r="E23" i="8"/>
  <c r="G26" i="1"/>
  <c r="F24" i="8" s="1"/>
  <c r="E24" i="8"/>
</calcChain>
</file>

<file path=xl/sharedStrings.xml><?xml version="1.0" encoding="utf-8"?>
<sst xmlns="http://schemas.openxmlformats.org/spreadsheetml/2006/main" count="81" uniqueCount="71">
  <si>
    <t>Weight</t>
  </si>
  <si>
    <t>Minimum Air requirements / bird</t>
  </si>
  <si>
    <t>Minimum Air requirements / house</t>
  </si>
  <si>
    <t>Cycle timer requirements</t>
  </si>
  <si>
    <t>Cycle timer Length (Seconds)</t>
  </si>
  <si>
    <t>Number of Minimum Ventilation fans to be used</t>
  </si>
  <si>
    <t>Time on (s)</t>
  </si>
  <si>
    <t>Time off (s)</t>
  </si>
  <si>
    <t xml:space="preserve">V E N T I L A T I O N </t>
  </si>
  <si>
    <r>
      <t>Minimum ventilation fan capacity m</t>
    </r>
    <r>
      <rPr>
        <sz val="11"/>
        <color rgb="FFFF0000"/>
        <rFont val="Calibri"/>
        <family val="2"/>
      </rPr>
      <t>³</t>
    </r>
    <r>
      <rPr>
        <sz val="11"/>
        <color rgb="FFFF0000"/>
        <rFont val="Calibri"/>
        <family val="2"/>
        <scheme val="minor"/>
      </rPr>
      <t>/hr</t>
    </r>
  </si>
  <si>
    <t>Fans in Use based on Number Available</t>
  </si>
  <si>
    <t>Suggested Ideal Number of Fans To Use with Simple step up programme</t>
  </si>
  <si>
    <t>Caution – Not enough ventilation:</t>
  </si>
  <si>
    <t>1. Increase number of minimum ventilation fans or fan capacity</t>
  </si>
  <si>
    <t>2. Lock a fan on and use a second fan on a timer</t>
  </si>
  <si>
    <t>Length (m)</t>
  </si>
  <si>
    <t>Width (m)</t>
  </si>
  <si>
    <t>Length of track (m)</t>
  </si>
  <si>
    <t>Birds</t>
  </si>
  <si>
    <t>Ventilation Information</t>
  </si>
  <si>
    <t>Minimum ventilation fan capacity m³/hr</t>
  </si>
  <si>
    <t>Data Entry</t>
  </si>
  <si>
    <t>Recommended</t>
  </si>
  <si>
    <t>Birds per nipple drinker</t>
  </si>
  <si>
    <t>Birds per pan feeder</t>
  </si>
  <si>
    <t>Track feeder (cm/bird)</t>
  </si>
  <si>
    <t>Values in red exceed recommended maximum</t>
  </si>
  <si>
    <t>Number of bell drinkers</t>
  </si>
  <si>
    <t>Number of pans</t>
  </si>
  <si>
    <t>Number of nipples</t>
  </si>
  <si>
    <t>Track feeder length (m)</t>
  </si>
  <si>
    <t>Number Birds</t>
  </si>
  <si>
    <t>Minimum</t>
  </si>
  <si>
    <t>Actual</t>
  </si>
  <si>
    <t>Values in red below recommended minimum</t>
  </si>
  <si>
    <t>Number of minimum ventilation fans available to be used</t>
  </si>
  <si>
    <t>Ventilation</t>
  </si>
  <si>
    <t>Bird Body Weight (kg)</t>
  </si>
  <si>
    <r>
      <t>Minimum House Air requirements (m</t>
    </r>
    <r>
      <rPr>
        <b/>
        <vertAlign val="superscript"/>
        <sz val="18"/>
        <color theme="0"/>
        <rFont val="Calibri"/>
        <family val="2"/>
        <scheme val="minor"/>
      </rPr>
      <t>3</t>
    </r>
    <r>
      <rPr>
        <b/>
        <sz val="18"/>
        <color theme="0"/>
        <rFont val="Calibri"/>
        <family val="2"/>
        <scheme val="minor"/>
      </rPr>
      <t>/h)</t>
    </r>
  </si>
  <si>
    <t>Ideal Number of Minimum Ventilation Fans Required</t>
  </si>
  <si>
    <t>Actual number of Minimum Ventilation Fans</t>
  </si>
  <si>
    <t>If Time On / Time off values are in red</t>
  </si>
  <si>
    <t>Go to:</t>
  </si>
  <si>
    <t>there is insufficient ventilation, consider:</t>
  </si>
  <si>
    <t>Estimated Depletion Weight (kg)</t>
  </si>
  <si>
    <t>Enter either nipple or bell field only</t>
  </si>
  <si>
    <t>House Setup</t>
  </si>
  <si>
    <r>
      <t>House Area (m</t>
    </r>
    <r>
      <rPr>
        <vertAlign val="super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>)</t>
    </r>
  </si>
  <si>
    <r>
      <t>33 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EU Broiler Welfare Directive</t>
    </r>
  </si>
  <si>
    <r>
      <t>39 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EU Broiler Welfare Directive</t>
    </r>
  </si>
  <si>
    <r>
      <t>42 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EU Broiler Welfare Directive</t>
    </r>
  </si>
  <si>
    <r>
      <t>32 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(&lt;2.04 kg) USA National Chicken Council</t>
    </r>
  </si>
  <si>
    <r>
      <t>37 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(2.04 - 2.49 kg) USA National Chicken Council</t>
    </r>
  </si>
  <si>
    <r>
      <t>42 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(&gt;2.49 kg) USA National Chicken Council</t>
    </r>
  </si>
  <si>
    <t>House Dimensions</t>
  </si>
  <si>
    <t>Actual House Drinkers</t>
  </si>
  <si>
    <t>Actual House Feeders</t>
  </si>
  <si>
    <t>Target Stocking Density</t>
  </si>
  <si>
    <t>Select target from pick list</t>
  </si>
  <si>
    <r>
      <t>Stocking Density (kg/m</t>
    </r>
    <r>
      <rPr>
        <vertAlign val="super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>)</t>
    </r>
  </si>
  <si>
    <t>Target</t>
  </si>
  <si>
    <t>Nipples drinkers per house</t>
  </si>
  <si>
    <t>Bell drinkers per house</t>
  </si>
  <si>
    <t xml:space="preserve">Pan feeders per house </t>
  </si>
  <si>
    <t>Tube Feeders</t>
  </si>
  <si>
    <t>Enter either pan, tube or track field only</t>
  </si>
  <si>
    <t xml:space="preserve">Tube feeders per house </t>
  </si>
  <si>
    <r>
      <t>Birds per bell drinker</t>
    </r>
    <r>
      <rPr>
        <vertAlign val="superscript"/>
        <sz val="16"/>
        <color theme="0"/>
        <rFont val="Calibri"/>
        <family val="2"/>
        <scheme val="minor"/>
      </rPr>
      <t>1</t>
    </r>
  </si>
  <si>
    <r>
      <t>Birds per tube feeder</t>
    </r>
    <r>
      <rPr>
        <vertAlign val="superscript"/>
        <sz val="16"/>
        <color theme="0"/>
        <rFont val="Calibri"/>
        <family val="2"/>
        <scheme val="minor"/>
      </rPr>
      <t>2</t>
    </r>
  </si>
  <si>
    <t>1. Target based on 40cm diameter bell drinker</t>
  </si>
  <si>
    <t>2. Target based on 38cm diameter tube 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</si>
</sst>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26"/>
      <color theme="0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2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2" fillId="0" borderId="0" xfId="0" applyFont="1"/>
    <xf numFmtId="1" fontId="4" fillId="0" borderId="7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4" borderId="3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4" fillId="0" borderId="0" xfId="0" applyFont="1" applyAlignment="1"/>
    <xf numFmtId="0" fontId="1" fillId="0" borderId="18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Border="1"/>
    <xf numFmtId="0" fontId="6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11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15" fillId="5" borderId="0" xfId="0" applyFont="1" applyFill="1"/>
    <xf numFmtId="0" fontId="15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8" fillId="5" borderId="0" xfId="0" applyFont="1" applyFill="1" applyAlignment="1">
      <alignment horizontal="center"/>
    </xf>
    <xf numFmtId="0" fontId="8" fillId="5" borderId="0" xfId="0" applyFont="1" applyFill="1" applyAlignment="1"/>
    <xf numFmtId="1" fontId="5" fillId="5" borderId="0" xfId="0" applyNumberFormat="1" applyFont="1" applyFill="1" applyAlignment="1">
      <alignment horizontal="center"/>
    </xf>
    <xf numFmtId="0" fontId="11" fillId="6" borderId="19" xfId="0" applyFont="1" applyFill="1" applyBorder="1" applyAlignment="1">
      <alignment horizontal="center"/>
    </xf>
    <xf numFmtId="164" fontId="11" fillId="6" borderId="21" xfId="0" applyNumberFormat="1" applyFont="1" applyFill="1" applyBorder="1" applyAlignment="1">
      <alignment horizontal="center"/>
    </xf>
    <xf numFmtId="1" fontId="11" fillId="6" borderId="21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 wrapText="1"/>
    </xf>
    <xf numFmtId="2" fontId="0" fillId="3" borderId="5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0" fillId="5" borderId="0" xfId="0" applyFill="1"/>
    <xf numFmtId="0" fontId="9" fillId="5" borderId="0" xfId="0" applyFont="1" applyFill="1" applyBorder="1" applyAlignment="1">
      <alignment horizontal="center" wrapText="1"/>
    </xf>
    <xf numFmtId="2" fontId="16" fillId="7" borderId="5" xfId="0" applyNumberFormat="1" applyFont="1" applyFill="1" applyBorder="1" applyAlignment="1">
      <alignment horizontal="center"/>
    </xf>
    <xf numFmtId="1" fontId="16" fillId="7" borderId="5" xfId="0" applyNumberFormat="1" applyFont="1" applyFill="1" applyBorder="1" applyAlignment="1">
      <alignment horizontal="center"/>
    </xf>
    <xf numFmtId="1" fontId="16" fillId="8" borderId="5" xfId="0" applyNumberFormat="1" applyFont="1" applyFill="1" applyBorder="1" applyAlignment="1">
      <alignment horizontal="center"/>
    </xf>
    <xf numFmtId="0" fontId="18" fillId="5" borderId="0" xfId="0" applyFont="1" applyFill="1"/>
    <xf numFmtId="0" fontId="19" fillId="5" borderId="0" xfId="1" applyFill="1" applyBorder="1"/>
    <xf numFmtId="0" fontId="20" fillId="5" borderId="0" xfId="0" applyFont="1" applyFill="1" applyAlignment="1">
      <alignment horizontal="left"/>
    </xf>
    <xf numFmtId="0" fontId="21" fillId="5" borderId="0" xfId="0" applyFont="1" applyFill="1" applyBorder="1" applyAlignment="1">
      <alignment horizontal="right"/>
    </xf>
    <xf numFmtId="0" fontId="11" fillId="4" borderId="1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1" fillId="4" borderId="21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11" fillId="4" borderId="23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wrapText="1"/>
    </xf>
    <xf numFmtId="0" fontId="11" fillId="4" borderId="10" xfId="0" applyFont="1" applyFill="1" applyBorder="1" applyAlignment="1" applyProtection="1">
      <alignment horizontal="left"/>
      <protection locked="0"/>
    </xf>
    <xf numFmtId="0" fontId="11" fillId="4" borderId="11" xfId="0" applyFont="1" applyFill="1" applyBorder="1" applyAlignment="1" applyProtection="1">
      <alignment horizontal="left"/>
      <protection locked="0"/>
    </xf>
    <xf numFmtId="0" fontId="11" fillId="4" borderId="12" xfId="0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link" xfId="1" builtinId="8"/>
    <cellStyle name="Normal" xfId="0" builtinId="0"/>
  </cellStyles>
  <dxfs count="2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ill>
        <patternFill patternType="mediumGray"/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Ventilation!A1"/><Relationship Id="rId1" Type="http://schemas.openxmlformats.org/officeDocument/2006/relationships/hyperlink" Target="#Equipm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Ventilation!A1"/><Relationship Id="rId1" Type="http://schemas.openxmlformats.org/officeDocument/2006/relationships/hyperlink" Target="#'Data Entry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Equipment!A1"/><Relationship Id="rId1" Type="http://schemas.openxmlformats.org/officeDocument/2006/relationships/hyperlink" Target="#'Data Entry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22</xdr:row>
      <xdr:rowOff>104775</xdr:rowOff>
    </xdr:from>
    <xdr:to>
      <xdr:col>3</xdr:col>
      <xdr:colOff>857250</xdr:colOff>
      <xdr:row>24</xdr:row>
      <xdr:rowOff>114300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2933700" y="657225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Equipment</a:t>
          </a:r>
        </a:p>
      </xdr:txBody>
    </xdr:sp>
    <xdr:clientData/>
  </xdr:twoCellAnchor>
  <xdr:twoCellAnchor>
    <xdr:from>
      <xdr:col>3</xdr:col>
      <xdr:colOff>1362075</xdr:colOff>
      <xdr:row>22</xdr:row>
      <xdr:rowOff>95249</xdr:rowOff>
    </xdr:from>
    <xdr:to>
      <xdr:col>5</xdr:col>
      <xdr:colOff>361950</xdr:colOff>
      <xdr:row>24</xdr:row>
      <xdr:rowOff>114300</xdr:rowOff>
    </xdr:to>
    <xdr:sp macro="" textlink="">
      <xdr:nvSpPr>
        <xdr:cNvPr id="5" name="Bevel 4">
          <a:hlinkClick xmlns:r="http://schemas.openxmlformats.org/officeDocument/2006/relationships" r:id="rId2"/>
        </xdr:cNvPr>
        <xdr:cNvSpPr/>
      </xdr:nvSpPr>
      <xdr:spPr>
        <a:xfrm>
          <a:off x="5867400" y="6276974"/>
          <a:ext cx="2590800" cy="71437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Ventilation</a:t>
          </a:r>
        </a:p>
      </xdr:txBody>
    </xdr:sp>
    <xdr:clientData/>
  </xdr:twoCellAnchor>
  <xdr:twoCellAnchor editAs="oneCell">
    <xdr:from>
      <xdr:col>3</xdr:col>
      <xdr:colOff>476250</xdr:colOff>
      <xdr:row>1</xdr:row>
      <xdr:rowOff>0</xdr:rowOff>
    </xdr:from>
    <xdr:to>
      <xdr:col>5</xdr:col>
      <xdr:colOff>149759</xdr:colOff>
      <xdr:row>5</xdr:row>
      <xdr:rowOff>85725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428625"/>
          <a:ext cx="3264434" cy="1333500"/>
        </a:xfrm>
        <a:prstGeom prst="rect">
          <a:avLst/>
        </a:prstGeom>
      </xdr:spPr>
    </xdr:pic>
    <xdr:clientData/>
  </xdr:twoCellAnchor>
  <xdr:oneCellAnchor>
    <xdr:from>
      <xdr:col>3</xdr:col>
      <xdr:colOff>1207836</xdr:colOff>
      <xdr:row>5</xdr:row>
      <xdr:rowOff>209549</xdr:rowOff>
    </xdr:from>
    <xdr:ext cx="1922962" cy="374141"/>
    <xdr:sp macro="" textlink="">
      <xdr:nvSpPr>
        <xdr:cNvPr id="7" name="TextBox 6"/>
        <xdr:cNvSpPr txBox="1"/>
      </xdr:nvSpPr>
      <xdr:spPr>
        <a:xfrm>
          <a:off x="5713161" y="1885949"/>
          <a:ext cx="192296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>
              <a:solidFill>
                <a:schemeClr val="bg1"/>
              </a:solidFill>
            </a:rPr>
            <a:t>www.aviagen.com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15</xdr:row>
      <xdr:rowOff>238125</xdr:rowOff>
    </xdr:from>
    <xdr:to>
      <xdr:col>12</xdr:col>
      <xdr:colOff>1000125</xdr:colOff>
      <xdr:row>17</xdr:row>
      <xdr:rowOff>228600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4497050" y="5514975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Data Entry</a:t>
          </a:r>
        </a:p>
      </xdr:txBody>
    </xdr:sp>
    <xdr:clientData/>
  </xdr:twoCellAnchor>
  <xdr:twoCellAnchor>
    <xdr:from>
      <xdr:col>11</xdr:col>
      <xdr:colOff>361950</xdr:colOff>
      <xdr:row>18</xdr:row>
      <xdr:rowOff>209550</xdr:rowOff>
    </xdr:from>
    <xdr:to>
      <xdr:col>12</xdr:col>
      <xdr:colOff>1009650</xdr:colOff>
      <xdr:row>20</xdr:row>
      <xdr:rowOff>200025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4506575" y="630555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Ventilation</a:t>
          </a:r>
        </a:p>
      </xdr:txBody>
    </xdr:sp>
    <xdr:clientData/>
  </xdr:twoCellAnchor>
  <xdr:twoCellAnchor editAs="oneCell">
    <xdr:from>
      <xdr:col>10</xdr:col>
      <xdr:colOff>428625</xdr:colOff>
      <xdr:row>6</xdr:row>
      <xdr:rowOff>285750</xdr:rowOff>
    </xdr:from>
    <xdr:to>
      <xdr:col>13</xdr:col>
      <xdr:colOff>123456</xdr:colOff>
      <xdr:row>11</xdr:row>
      <xdr:rowOff>254087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2162175"/>
          <a:ext cx="3466731" cy="1416137"/>
        </a:xfrm>
        <a:prstGeom prst="rect">
          <a:avLst/>
        </a:prstGeom>
      </xdr:spPr>
    </xdr:pic>
    <xdr:clientData/>
  </xdr:twoCellAnchor>
  <xdr:oneCellAnchor>
    <xdr:from>
      <xdr:col>11</xdr:col>
      <xdr:colOff>661284</xdr:colOff>
      <xdr:row>12</xdr:row>
      <xdr:rowOff>104775</xdr:rowOff>
    </xdr:from>
    <xdr:ext cx="1922962" cy="374141"/>
    <xdr:sp macro="" textlink="">
      <xdr:nvSpPr>
        <xdr:cNvPr id="6" name="TextBox 5"/>
        <xdr:cNvSpPr txBox="1"/>
      </xdr:nvSpPr>
      <xdr:spPr>
        <a:xfrm>
          <a:off x="13234284" y="3695700"/>
          <a:ext cx="192296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>
              <a:solidFill>
                <a:schemeClr val="bg1"/>
              </a:solidFill>
            </a:rPr>
            <a:t>www.aviagen.com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1019175</xdr:colOff>
      <xdr:row>12</xdr:row>
      <xdr:rowOff>57150</xdr:rowOff>
    </xdr:from>
    <xdr:to>
      <xdr:col>11</xdr:col>
      <xdr:colOff>333375</xdr:colOff>
      <xdr:row>14</xdr:row>
      <xdr:rowOff>123825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3287375" y="384810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Data</a:t>
          </a:r>
          <a:r>
            <a:rPr lang="en-GB" sz="1800" b="1" baseline="0"/>
            <a:t> Entry</a:t>
          </a:r>
          <a:endParaRPr lang="en-GB" sz="1800" b="1"/>
        </a:p>
      </xdr:txBody>
    </xdr:sp>
    <xdr:clientData/>
  </xdr:twoCellAnchor>
  <xdr:twoCellAnchor>
    <xdr:from>
      <xdr:col>10</xdr:col>
      <xdr:colOff>1028700</xdr:colOff>
      <xdr:row>15</xdr:row>
      <xdr:rowOff>123825</xdr:rowOff>
    </xdr:from>
    <xdr:to>
      <xdr:col>11</xdr:col>
      <xdr:colOff>342900</xdr:colOff>
      <xdr:row>17</xdr:row>
      <xdr:rowOff>190500</xdr:rowOff>
    </xdr:to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3296900" y="4629150"/>
          <a:ext cx="2428875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Equipment</a:t>
          </a:r>
        </a:p>
      </xdr:txBody>
    </xdr:sp>
    <xdr:clientData/>
  </xdr:twoCellAnchor>
  <xdr:twoCellAnchor editAs="oneCell">
    <xdr:from>
      <xdr:col>10</xdr:col>
      <xdr:colOff>447675</xdr:colOff>
      <xdr:row>1</xdr:row>
      <xdr:rowOff>0</xdr:rowOff>
    </xdr:from>
    <xdr:to>
      <xdr:col>12</xdr:col>
      <xdr:colOff>190131</xdr:colOff>
      <xdr:row>3</xdr:row>
      <xdr:rowOff>635087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5875" y="190500"/>
          <a:ext cx="3466731" cy="1416137"/>
        </a:xfrm>
        <a:prstGeom prst="rect">
          <a:avLst/>
        </a:prstGeom>
      </xdr:spPr>
    </xdr:pic>
    <xdr:clientData/>
  </xdr:twoCellAnchor>
  <xdr:oneCellAnchor>
    <xdr:from>
      <xdr:col>10</xdr:col>
      <xdr:colOff>1280409</xdr:colOff>
      <xdr:row>3</xdr:row>
      <xdr:rowOff>752475</xdr:rowOff>
    </xdr:from>
    <xdr:ext cx="1922962" cy="374141"/>
    <xdr:sp macro="" textlink="">
      <xdr:nvSpPr>
        <xdr:cNvPr id="6" name="TextBox 5"/>
        <xdr:cNvSpPr txBox="1"/>
      </xdr:nvSpPr>
      <xdr:spPr>
        <a:xfrm>
          <a:off x="13548609" y="1724025"/>
          <a:ext cx="192296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>
              <a:solidFill>
                <a:schemeClr val="bg1"/>
              </a:solidFill>
            </a:rPr>
            <a:t>www.aviagen.com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152400</xdr:colOff>
      <xdr:row>3</xdr:row>
      <xdr:rowOff>9525</xdr:rowOff>
    </xdr:from>
    <xdr:ext cx="1927861" cy="1064905"/>
    <xdr:pic>
      <xdr:nvPicPr>
        <xdr:cNvPr id="3" name="Picture 2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2550" y="4905375"/>
          <a:ext cx="1927861" cy="10649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G17" sqref="G17:I17"/>
    </sheetView>
  </sheetViews>
  <sheetFormatPr defaultColWidth="23" defaultRowHeight="21" x14ac:dyDescent="0.35"/>
  <cols>
    <col min="1" max="1" width="9.140625" style="30" customWidth="1"/>
    <col min="2" max="2" width="31.7109375" style="30" customWidth="1"/>
    <col min="3" max="4" width="26.7109375" style="32" customWidth="1"/>
    <col min="5" max="5" width="27.140625" style="32" customWidth="1"/>
    <col min="6" max="6" width="10.140625" style="30" customWidth="1"/>
    <col min="7" max="7" width="40.7109375" style="30" customWidth="1"/>
    <col min="8" max="8" width="23" style="30"/>
    <col min="9" max="9" width="17.85546875" style="30" customWidth="1"/>
    <col min="10" max="16384" width="23" style="30"/>
  </cols>
  <sheetData>
    <row r="1" spans="1:8" ht="33.75" x14ac:dyDescent="0.5">
      <c r="A1" s="35"/>
      <c r="B1" s="76" t="s">
        <v>21</v>
      </c>
      <c r="C1" s="76"/>
    </row>
    <row r="3" spans="1:8" ht="26.25" x14ac:dyDescent="0.4">
      <c r="B3" s="77"/>
      <c r="C3" s="77"/>
      <c r="D3" s="77"/>
      <c r="E3" s="34"/>
      <c r="G3" s="77" t="s">
        <v>19</v>
      </c>
      <c r="H3" s="77"/>
    </row>
    <row r="4" spans="1:8" ht="27" thickBot="1" x14ac:dyDescent="0.45">
      <c r="B4" s="31" t="s">
        <v>18</v>
      </c>
      <c r="C4" s="33"/>
      <c r="D4" s="33"/>
      <c r="E4" s="34"/>
    </row>
    <row r="5" spans="1:8" ht="24" customHeight="1" thickBot="1" x14ac:dyDescent="0.45">
      <c r="B5" s="30" t="s">
        <v>31</v>
      </c>
      <c r="C5" s="71"/>
      <c r="E5" s="34"/>
      <c r="G5" s="83" t="s">
        <v>35</v>
      </c>
      <c r="H5" s="66"/>
    </row>
    <row r="6" spans="1:8" ht="21.75" thickBot="1" x14ac:dyDescent="0.4">
      <c r="B6" s="78" t="s">
        <v>44</v>
      </c>
      <c r="C6" s="72"/>
      <c r="D6" s="30"/>
      <c r="G6" s="83"/>
      <c r="H6" s="32"/>
    </row>
    <row r="7" spans="1:8" ht="24" thickBot="1" x14ac:dyDescent="0.4">
      <c r="B7" s="78"/>
      <c r="E7" s="33"/>
      <c r="H7" s="32"/>
    </row>
    <row r="8" spans="1:8" ht="21.75" thickBot="1" x14ac:dyDescent="0.4">
      <c r="C8" s="30"/>
      <c r="D8" s="30"/>
      <c r="G8" s="83" t="s">
        <v>20</v>
      </c>
      <c r="H8" s="66"/>
    </row>
    <row r="9" spans="1:8" ht="21.75" thickBot="1" x14ac:dyDescent="0.4">
      <c r="B9" s="31" t="s">
        <v>54</v>
      </c>
      <c r="D9" s="30"/>
      <c r="E9" s="39"/>
      <c r="G9" s="83"/>
      <c r="H9" s="32"/>
    </row>
    <row r="10" spans="1:8" ht="21.75" thickBot="1" x14ac:dyDescent="0.4">
      <c r="B10" s="30" t="s">
        <v>15</v>
      </c>
      <c r="C10" s="71"/>
      <c r="E10" s="39"/>
      <c r="H10" s="32"/>
    </row>
    <row r="11" spans="1:8" ht="21.75" thickBot="1" x14ac:dyDescent="0.4">
      <c r="B11" s="30" t="s">
        <v>16</v>
      </c>
      <c r="C11" s="72"/>
      <c r="G11" s="78" t="s">
        <v>4</v>
      </c>
      <c r="H11" s="66"/>
    </row>
    <row r="12" spans="1:8" x14ac:dyDescent="0.35">
      <c r="D12" s="39"/>
      <c r="G12" s="78"/>
    </row>
    <row r="13" spans="1:8" ht="27" thickBot="1" x14ac:dyDescent="0.45">
      <c r="B13" s="31" t="s">
        <v>55</v>
      </c>
      <c r="C13" s="73" t="s">
        <v>45</v>
      </c>
      <c r="D13" s="39"/>
      <c r="E13" s="39"/>
      <c r="G13" s="67"/>
      <c r="H13" s="67"/>
    </row>
    <row r="14" spans="1:8" x14ac:dyDescent="0.35">
      <c r="B14" s="30" t="s">
        <v>29</v>
      </c>
      <c r="C14" s="71"/>
      <c r="D14" s="41" t="str">
        <f>IF((COUNT(D12:D13)&gt;1),"Error","")</f>
        <v/>
      </c>
      <c r="E14" s="39"/>
    </row>
    <row r="15" spans="1:8" ht="21.75" thickBot="1" x14ac:dyDescent="0.4">
      <c r="B15" s="30" t="s">
        <v>27</v>
      </c>
      <c r="C15" s="72"/>
      <c r="D15" s="41"/>
      <c r="E15" s="42"/>
      <c r="G15" s="79" t="s">
        <v>57</v>
      </c>
      <c r="H15" s="79"/>
    </row>
    <row r="16" spans="1:8" ht="21.75" thickBot="1" x14ac:dyDescent="0.4">
      <c r="C16" s="41" t="str">
        <f>IF((COUNT(C14:C15)&gt;1),"Error","")</f>
        <v/>
      </c>
      <c r="E16" s="41"/>
    </row>
    <row r="17" spans="2:9" ht="25.5" customHeight="1" thickBot="1" x14ac:dyDescent="0.4">
      <c r="B17" s="31" t="s">
        <v>56</v>
      </c>
      <c r="C17" s="74" t="s">
        <v>65</v>
      </c>
      <c r="G17" s="80"/>
      <c r="H17" s="81"/>
      <c r="I17" s="82"/>
    </row>
    <row r="18" spans="2:9" x14ac:dyDescent="0.35">
      <c r="B18" s="30" t="s">
        <v>17</v>
      </c>
      <c r="C18" s="71"/>
      <c r="D18" s="41" t="str">
        <f>IF((COUNT(D16:D17)&gt;1),"Error","")</f>
        <v/>
      </c>
      <c r="G18" s="30" t="s">
        <v>58</v>
      </c>
    </row>
    <row r="19" spans="2:9" x14ac:dyDescent="0.35">
      <c r="B19" s="30" t="s">
        <v>64</v>
      </c>
      <c r="C19" s="75"/>
      <c r="D19" s="41"/>
    </row>
    <row r="20" spans="2:9" ht="21.75" thickBot="1" x14ac:dyDescent="0.4">
      <c r="B20" s="30" t="s">
        <v>28</v>
      </c>
      <c r="C20" s="72"/>
      <c r="D20" s="30"/>
      <c r="E20" s="42"/>
    </row>
    <row r="21" spans="2:9" x14ac:dyDescent="0.35">
      <c r="C21" s="41" t="str">
        <f>IF((COUNT(C18:C20)&gt;1),"Error","")</f>
        <v/>
      </c>
      <c r="D21" s="30"/>
      <c r="E21" s="39"/>
    </row>
    <row r="22" spans="2:9" x14ac:dyDescent="0.35">
      <c r="D22" s="30"/>
      <c r="E22" s="40"/>
    </row>
    <row r="23" spans="2:9" x14ac:dyDescent="0.35">
      <c r="C23" s="30"/>
    </row>
    <row r="24" spans="2:9" ht="33.75" x14ac:dyDescent="0.5">
      <c r="B24" s="65" t="s">
        <v>42</v>
      </c>
      <c r="C24" s="63"/>
      <c r="E24" s="39"/>
    </row>
    <row r="25" spans="2:9" x14ac:dyDescent="0.35">
      <c r="E25" s="39"/>
    </row>
  </sheetData>
  <sheetProtection password="ED2A" sheet="1" objects="1" scenarios="1" selectLockedCells="1"/>
  <mergeCells count="9">
    <mergeCell ref="B1:C1"/>
    <mergeCell ref="B3:D3"/>
    <mergeCell ref="B6:B7"/>
    <mergeCell ref="G15:H15"/>
    <mergeCell ref="G17:I17"/>
    <mergeCell ref="G3:H3"/>
    <mergeCell ref="G5:G6"/>
    <mergeCell ref="G8:G9"/>
    <mergeCell ref="G11:G1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'Stocking Density'!$B$2:$B$7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workbookViewId="0">
      <selection activeCell="K18" sqref="K18"/>
    </sheetView>
  </sheetViews>
  <sheetFormatPr defaultColWidth="9.140625" defaultRowHeight="21" x14ac:dyDescent="0.35"/>
  <cols>
    <col min="1" max="1" width="9.140625" style="29"/>
    <col min="2" max="2" width="21.85546875" style="29" customWidth="1"/>
    <col min="3" max="3" width="12" style="29" customWidth="1"/>
    <col min="4" max="4" width="22.85546875" style="36" customWidth="1"/>
    <col min="5" max="5" width="20.42578125" style="29" customWidth="1"/>
    <col min="6" max="6" width="9.140625" style="29" customWidth="1"/>
    <col min="7" max="7" width="22.28515625" style="29" customWidth="1"/>
    <col min="8" max="8" width="8.5703125" style="29" customWidth="1"/>
    <col min="9" max="9" width="24.28515625" style="29" customWidth="1"/>
    <col min="10" max="10" width="29" style="36" customWidth="1"/>
    <col min="11" max="11" width="9" style="29" customWidth="1"/>
    <col min="12" max="12" width="26.7109375" style="29" customWidth="1"/>
    <col min="13" max="13" width="20.85546875" style="29" customWidth="1"/>
    <col min="14" max="16384" width="9.140625" style="29"/>
  </cols>
  <sheetData>
    <row r="1" spans="2:13" ht="33.75" x14ac:dyDescent="0.5">
      <c r="B1" s="44" t="s">
        <v>46</v>
      </c>
      <c r="C1" s="43"/>
    </row>
    <row r="2" spans="2:13" ht="21.75" thickBot="1" x14ac:dyDescent="0.4"/>
    <row r="3" spans="2:13" ht="24" thickBot="1" x14ac:dyDescent="0.4">
      <c r="B3" s="29" t="s">
        <v>47</v>
      </c>
      <c r="D3" s="49">
        <f>'Data Entry'!C10*'Data Entry'!C11</f>
        <v>0</v>
      </c>
      <c r="F3" s="45"/>
      <c r="J3" s="32"/>
    </row>
    <row r="4" spans="2:13" x14ac:dyDescent="0.35">
      <c r="D4" s="32"/>
      <c r="J4" s="32"/>
    </row>
    <row r="5" spans="2:13" x14ac:dyDescent="0.35">
      <c r="D5" s="39"/>
      <c r="J5" s="32"/>
    </row>
    <row r="6" spans="2:13" ht="26.25" x14ac:dyDescent="0.4">
      <c r="D6" s="46" t="s">
        <v>33</v>
      </c>
      <c r="E6" s="69" t="s">
        <v>60</v>
      </c>
      <c r="I6" s="46" t="s">
        <v>33</v>
      </c>
      <c r="J6" s="46" t="s">
        <v>22</v>
      </c>
      <c r="K6" s="47"/>
    </row>
    <row r="7" spans="2:13" ht="27" thickBot="1" x14ac:dyDescent="0.45">
      <c r="E7" s="37"/>
      <c r="J7" s="46" t="s">
        <v>32</v>
      </c>
      <c r="K7" s="37"/>
    </row>
    <row r="8" spans="2:13" ht="23.25" customHeight="1" x14ac:dyDescent="0.35">
      <c r="B8" s="84" t="s">
        <v>59</v>
      </c>
      <c r="D8" s="50" t="str">
        <f>IFERROR(('Data Entry'!C5*'Data Entry'!C6)/('Data Entry'!C10*'Data Entry'!C11),"")</f>
        <v/>
      </c>
      <c r="E8" s="36" t="str">
        <f>IFERROR(VALUE(LEFT('Data Entry'!G17,2)),"")</f>
        <v/>
      </c>
      <c r="K8" s="36"/>
    </row>
    <row r="9" spans="2:13" x14ac:dyDescent="0.35">
      <c r="B9" s="84"/>
      <c r="D9" s="68"/>
      <c r="E9" s="36"/>
      <c r="K9" s="36"/>
      <c r="L9" s="85"/>
      <c r="M9" s="85"/>
    </row>
    <row r="10" spans="2:13" ht="21.75" thickBot="1" x14ac:dyDescent="0.4"/>
    <row r="11" spans="2:13" x14ac:dyDescent="0.35">
      <c r="B11" s="84" t="s">
        <v>23</v>
      </c>
      <c r="D11" s="50" t="str">
        <f>IFERROR(('Data Entry'!C5/'Data Entry'!C14),"")</f>
        <v/>
      </c>
      <c r="E11" s="36" t="str">
        <f>IF('Data Entry'!$C$14="","",(IF('Data Entry'!C6&lt;=3,12,9)))</f>
        <v/>
      </c>
      <c r="G11" s="86" t="s">
        <v>61</v>
      </c>
      <c r="I11" s="51" t="str">
        <f>IF('Data Entry'!C14="","",'Data Entry'!C14)</f>
        <v/>
      </c>
      <c r="J11" s="70" t="str">
        <f>IF('Data Entry'!$C$14="","",(IF('Data Entry'!C6&lt;=3,(ROUNDUP('Data Entry'!C5/12,0)),ROUNDUP('Data Entry'!C5/9,0))))</f>
        <v/>
      </c>
    </row>
    <row r="12" spans="2:13" x14ac:dyDescent="0.35">
      <c r="B12" s="84"/>
      <c r="D12" s="68"/>
      <c r="E12" s="36"/>
      <c r="G12" s="86"/>
    </row>
    <row r="13" spans="2:13" ht="21.75" thickBot="1" x14ac:dyDescent="0.4">
      <c r="I13" s="36"/>
    </row>
    <row r="14" spans="2:13" x14ac:dyDescent="0.35">
      <c r="B14" s="84" t="s">
        <v>67</v>
      </c>
      <c r="D14" s="51" t="str">
        <f>IFERROR((IF('Data Entry'!C15="","",('Data Entry'!C5/'Data Entry'!C15))),"")</f>
        <v/>
      </c>
      <c r="E14" s="36" t="str">
        <f>IF(D14="","",1000/8)</f>
        <v/>
      </c>
      <c r="G14" s="84" t="s">
        <v>62</v>
      </c>
      <c r="I14" s="51" t="str">
        <f>IF('Data Entry'!C15="","",'Data Entry'!C15)</f>
        <v/>
      </c>
      <c r="J14" s="36" t="str">
        <f>IF('Data Entry'!C15="","",ROUNDUP('Data Entry'!C5/125,0))</f>
        <v/>
      </c>
      <c r="K14" s="36"/>
    </row>
    <row r="15" spans="2:13" x14ac:dyDescent="0.35">
      <c r="B15" s="84"/>
      <c r="D15" s="68"/>
      <c r="E15" s="36"/>
      <c r="G15" s="84"/>
      <c r="M15" s="36"/>
    </row>
    <row r="16" spans="2:13" ht="21.75" thickBot="1" x14ac:dyDescent="0.4">
      <c r="I16" s="36"/>
    </row>
    <row r="17" spans="2:10" x14ac:dyDescent="0.35">
      <c r="B17" s="84" t="s">
        <v>25</v>
      </c>
      <c r="D17" s="50" t="str">
        <f>IFERROR(IF('Data Entry'!C18="","",('Data Entry'!C18*200)/'Data Entry'!C5),"")</f>
        <v/>
      </c>
      <c r="E17" s="36" t="str">
        <f>IF('Data Entry'!C18="","",2.5)</f>
        <v/>
      </c>
      <c r="G17" s="84" t="s">
        <v>30</v>
      </c>
      <c r="I17" s="51" t="str">
        <f>IF('Data Entry'!C18="","",'Data Entry'!C18)</f>
        <v/>
      </c>
      <c r="J17" s="36" t="str">
        <f>IF('Data Entry'!C18="","",('Data Entry'!C5*2.5)/200)</f>
        <v/>
      </c>
    </row>
    <row r="18" spans="2:10" x14ac:dyDescent="0.35">
      <c r="B18" s="84"/>
      <c r="D18" s="68"/>
      <c r="E18" s="48"/>
      <c r="G18" s="84"/>
    </row>
    <row r="19" spans="2:10" ht="21.75" thickBot="1" x14ac:dyDescent="0.4">
      <c r="I19" s="36"/>
    </row>
    <row r="20" spans="2:10" x14ac:dyDescent="0.35">
      <c r="B20" s="84" t="s">
        <v>68</v>
      </c>
      <c r="D20" s="51" t="str">
        <f>IF('Data Entry'!C19="","",'Data Entry'!C5/'Data Entry'!C19)</f>
        <v/>
      </c>
      <c r="E20" s="36" t="str">
        <f>IF('Data Entry'!C19="","",70)</f>
        <v/>
      </c>
      <c r="G20" s="84" t="s">
        <v>66</v>
      </c>
      <c r="I20" s="51" t="str">
        <f>IF('Data Entry'!C19="","",'Data Entry'!C19)</f>
        <v/>
      </c>
      <c r="J20" s="36" t="str">
        <f>IFERROR(ROUNDUP(IF('Data Entry'!C19="","",'Data Entry'!C5/Equipment!E20),0),"")</f>
        <v/>
      </c>
    </row>
    <row r="21" spans="2:10" x14ac:dyDescent="0.35">
      <c r="B21" s="84"/>
      <c r="D21" s="68"/>
      <c r="E21" s="36"/>
      <c r="G21" s="84"/>
    </row>
    <row r="22" spans="2:10" ht="21.75" thickBot="1" x14ac:dyDescent="0.4"/>
    <row r="23" spans="2:10" x14ac:dyDescent="0.35">
      <c r="B23" s="84" t="s">
        <v>24</v>
      </c>
      <c r="D23" s="51" t="str">
        <f>IFERROR(IF('Data Entry'!C20="","",('Data Entry'!C5/'Data Entry'!C20)),"")</f>
        <v/>
      </c>
      <c r="E23" s="68" t="str">
        <f>IF('Data Entry'!C20="","",IF('Data Entry'!C6&gt;3.5,45,80))</f>
        <v/>
      </c>
      <c r="G23" s="84" t="s">
        <v>63</v>
      </c>
      <c r="I23" s="51" t="str">
        <f>IF('Data Entry'!C20="","",'Data Entry'!C20)</f>
        <v/>
      </c>
      <c r="J23" s="36" t="str">
        <f>IFERROR(IF('Data Entry'!C20="","",('Data Entry'!C5/Equipment!E23)),"")</f>
        <v/>
      </c>
    </row>
    <row r="24" spans="2:10" x14ac:dyDescent="0.35">
      <c r="B24" s="84"/>
      <c r="D24" s="68"/>
      <c r="E24" s="68"/>
      <c r="G24" s="84"/>
    </row>
    <row r="26" spans="2:10" x14ac:dyDescent="0.35">
      <c r="D26" s="38" t="s">
        <v>26</v>
      </c>
      <c r="I26" s="38" t="s">
        <v>34</v>
      </c>
    </row>
    <row r="28" spans="2:10" x14ac:dyDescent="0.35">
      <c r="B28" s="29" t="s">
        <v>69</v>
      </c>
    </row>
    <row r="29" spans="2:10" x14ac:dyDescent="0.35">
      <c r="B29" s="29" t="s">
        <v>70</v>
      </c>
    </row>
  </sheetData>
  <sheetProtection password="ED2A" sheet="1" objects="1" scenarios="1" selectLockedCells="1" selectUnlockedCells="1"/>
  <mergeCells count="12">
    <mergeCell ref="B23:B24"/>
    <mergeCell ref="G23:G24"/>
    <mergeCell ref="L9:M9"/>
    <mergeCell ref="B8:B9"/>
    <mergeCell ref="B11:B12"/>
    <mergeCell ref="B14:B15"/>
    <mergeCell ref="B17:B18"/>
    <mergeCell ref="B20:B21"/>
    <mergeCell ref="G20:G21"/>
    <mergeCell ref="G11:G12"/>
    <mergeCell ref="G14:G15"/>
    <mergeCell ref="G17:G18"/>
  </mergeCells>
  <conditionalFormatting sqref="D8">
    <cfRule type="cellIs" dxfId="23" priority="22" operator="greaterThan">
      <formula>$E$8</formula>
    </cfRule>
  </conditionalFormatting>
  <conditionalFormatting sqref="D11">
    <cfRule type="cellIs" dxfId="22" priority="19" operator="greaterThan">
      <formula>$E$11</formula>
    </cfRule>
    <cfRule type="containsBlanks" dxfId="21" priority="21">
      <formula>LEN(TRIM(D11))=0</formula>
    </cfRule>
  </conditionalFormatting>
  <conditionalFormatting sqref="D14">
    <cfRule type="cellIs" dxfId="20" priority="17" operator="greaterThan">
      <formula>$E$14</formula>
    </cfRule>
    <cfRule type="containsBlanks" dxfId="19" priority="18">
      <formula>LEN(TRIM(D14))=0</formula>
    </cfRule>
  </conditionalFormatting>
  <conditionalFormatting sqref="I11">
    <cfRule type="cellIs" dxfId="18" priority="15" operator="lessThan">
      <formula>$J$11</formula>
    </cfRule>
    <cfRule type="containsBlanks" dxfId="17" priority="16">
      <formula>LEN(TRIM(I11))=0</formula>
    </cfRule>
  </conditionalFormatting>
  <conditionalFormatting sqref="I14">
    <cfRule type="cellIs" dxfId="16" priority="13" operator="lessThan">
      <formula>$J$14</formula>
    </cfRule>
    <cfRule type="containsBlanks" dxfId="15" priority="14">
      <formula>LEN(TRIM(I14))=0</formula>
    </cfRule>
  </conditionalFormatting>
  <conditionalFormatting sqref="D17">
    <cfRule type="cellIs" dxfId="14" priority="11" operator="lessThan">
      <formula>$E$17</formula>
    </cfRule>
    <cfRule type="containsBlanks" dxfId="13" priority="12">
      <formula>LEN(TRIM(D17))=0</formula>
    </cfRule>
  </conditionalFormatting>
  <conditionalFormatting sqref="I17">
    <cfRule type="cellIs" dxfId="12" priority="9" operator="lessThan">
      <formula>$J$17</formula>
    </cfRule>
    <cfRule type="containsBlanks" dxfId="11" priority="10">
      <formula>LEN(TRIM(I17))=0</formula>
    </cfRule>
  </conditionalFormatting>
  <conditionalFormatting sqref="D23">
    <cfRule type="cellIs" dxfId="10" priority="7" operator="greaterThan">
      <formula>$E$23</formula>
    </cfRule>
    <cfRule type="containsBlanks" dxfId="9" priority="23">
      <formula>LEN(TRIM(D23))=0</formula>
    </cfRule>
  </conditionalFormatting>
  <conditionalFormatting sqref="I23">
    <cfRule type="cellIs" dxfId="8" priority="5" operator="lessThan">
      <formula>$J$23</formula>
    </cfRule>
    <cfRule type="containsBlanks" dxfId="7" priority="6">
      <formula>LEN(TRIM(I23))=0</formula>
    </cfRule>
  </conditionalFormatting>
  <conditionalFormatting sqref="D20">
    <cfRule type="cellIs" dxfId="6" priority="3" operator="greaterThan">
      <formula>$E$20</formula>
    </cfRule>
    <cfRule type="containsBlanks" dxfId="5" priority="4">
      <formula>LEN(TRIM(D20))=0</formula>
    </cfRule>
  </conditionalFormatting>
  <conditionalFormatting sqref="I20">
    <cfRule type="cellIs" dxfId="4" priority="1" operator="lessThan">
      <formula>$J$20</formula>
    </cfRule>
    <cfRule type="containsBlanks" dxfId="3" priority="2">
      <formula>LEN(TRIM(I20))=0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>
      <selection activeCell="K18" sqref="K18"/>
    </sheetView>
  </sheetViews>
  <sheetFormatPr defaultColWidth="9.140625" defaultRowHeight="15" x14ac:dyDescent="0.25"/>
  <cols>
    <col min="1" max="1" width="9.140625" style="57"/>
    <col min="2" max="4" width="26.42578125" style="57" customWidth="1"/>
    <col min="5" max="6" width="16.140625" style="57" customWidth="1"/>
    <col min="7" max="7" width="26.42578125" style="57" customWidth="1"/>
    <col min="8" max="9" width="16.140625" style="57" customWidth="1"/>
    <col min="10" max="10" width="4.5703125" style="57" customWidth="1"/>
    <col min="11" max="11" width="46.7109375" style="57" customWidth="1"/>
    <col min="12" max="16384" width="9.140625" style="57"/>
  </cols>
  <sheetData>
    <row r="2" spans="2:11" ht="46.5" x14ac:dyDescent="0.7">
      <c r="B2" s="64" t="s">
        <v>36</v>
      </c>
    </row>
    <row r="4" spans="2:11" ht="87.75" customHeight="1" x14ac:dyDescent="0.35">
      <c r="B4" s="58" t="s">
        <v>37</v>
      </c>
      <c r="C4" s="58" t="s">
        <v>38</v>
      </c>
      <c r="D4" s="58" t="s">
        <v>39</v>
      </c>
      <c r="E4" s="58" t="s">
        <v>6</v>
      </c>
      <c r="F4" s="58" t="s">
        <v>7</v>
      </c>
      <c r="G4" s="58" t="s">
        <v>40</v>
      </c>
      <c r="H4" s="58" t="s">
        <v>6</v>
      </c>
      <c r="I4" s="58" t="s">
        <v>7</v>
      </c>
    </row>
    <row r="5" spans="2:11" ht="15.75" customHeight="1" x14ac:dyDescent="0.35">
      <c r="B5" s="58"/>
      <c r="C5" s="58"/>
    </row>
    <row r="6" spans="2:11" ht="18.75" x14ac:dyDescent="0.3">
      <c r="B6" s="59">
        <v>0.05</v>
      </c>
      <c r="C6" s="60">
        <f>Metric!E8</f>
        <v>0</v>
      </c>
      <c r="D6" s="61" t="str">
        <f>Metric!H8</f>
        <v/>
      </c>
      <c r="E6" s="61" t="str">
        <f>Metric!F8</f>
        <v/>
      </c>
      <c r="F6" s="61" t="str">
        <f>Metric!G8</f>
        <v/>
      </c>
      <c r="G6" s="60">
        <f>Metric!I8</f>
        <v>0</v>
      </c>
      <c r="H6" s="60" t="str">
        <f>Metric!J8</f>
        <v/>
      </c>
      <c r="I6" s="60" t="str">
        <f>Metric!K8</f>
        <v/>
      </c>
      <c r="K6" s="62" t="s">
        <v>41</v>
      </c>
    </row>
    <row r="7" spans="2:11" ht="18.75" x14ac:dyDescent="0.3">
      <c r="B7" s="59">
        <v>0.1</v>
      </c>
      <c r="C7" s="60">
        <f>Metric!E9</f>
        <v>0</v>
      </c>
      <c r="D7" s="61" t="str">
        <f>Metric!H9</f>
        <v/>
      </c>
      <c r="E7" s="61" t="str">
        <f>Metric!F9</f>
        <v/>
      </c>
      <c r="F7" s="61" t="str">
        <f>Metric!G9</f>
        <v/>
      </c>
      <c r="G7" s="60">
        <f>Metric!I9</f>
        <v>0</v>
      </c>
      <c r="H7" s="60" t="str">
        <f>Metric!J9</f>
        <v/>
      </c>
      <c r="I7" s="60" t="str">
        <f>Metric!K9</f>
        <v/>
      </c>
      <c r="K7" s="62" t="s">
        <v>43</v>
      </c>
    </row>
    <row r="8" spans="2:11" ht="18.75" x14ac:dyDescent="0.3">
      <c r="B8" s="59">
        <v>0.2</v>
      </c>
      <c r="C8" s="60">
        <f>Metric!E10</f>
        <v>0</v>
      </c>
      <c r="D8" s="61" t="str">
        <f>Metric!H10</f>
        <v/>
      </c>
      <c r="E8" s="61" t="str">
        <f>Metric!F10</f>
        <v/>
      </c>
      <c r="F8" s="61" t="str">
        <f>Metric!G10</f>
        <v/>
      </c>
      <c r="G8" s="60">
        <f>Metric!I10</f>
        <v>0</v>
      </c>
      <c r="H8" s="60" t="str">
        <f>Metric!J10</f>
        <v/>
      </c>
      <c r="I8" s="60" t="str">
        <f>Metric!K10</f>
        <v/>
      </c>
      <c r="K8" s="62" t="s">
        <v>13</v>
      </c>
    </row>
    <row r="9" spans="2:11" ht="18.75" x14ac:dyDescent="0.3">
      <c r="B9" s="59">
        <v>0.3</v>
      </c>
      <c r="C9" s="60">
        <f>Metric!E11</f>
        <v>0</v>
      </c>
      <c r="D9" s="61" t="str">
        <f>Metric!H11</f>
        <v/>
      </c>
      <c r="E9" s="61" t="str">
        <f>Metric!F11</f>
        <v/>
      </c>
      <c r="F9" s="61" t="str">
        <f>Metric!G11</f>
        <v/>
      </c>
      <c r="G9" s="60">
        <f>Metric!I11</f>
        <v>0</v>
      </c>
      <c r="H9" s="60" t="str">
        <f>Metric!J11</f>
        <v/>
      </c>
      <c r="I9" s="60" t="str">
        <f>Metric!K11</f>
        <v/>
      </c>
      <c r="K9" s="62" t="s">
        <v>14</v>
      </c>
    </row>
    <row r="10" spans="2:11" ht="18.75" x14ac:dyDescent="0.3">
      <c r="B10" s="59">
        <v>0.4</v>
      </c>
      <c r="C10" s="60">
        <f>Metric!E12</f>
        <v>0</v>
      </c>
      <c r="D10" s="61" t="str">
        <f>Metric!H12</f>
        <v/>
      </c>
      <c r="E10" s="61" t="str">
        <f>Metric!F12</f>
        <v/>
      </c>
      <c r="F10" s="61" t="str">
        <f>Metric!G12</f>
        <v/>
      </c>
      <c r="G10" s="60">
        <f>Metric!I12</f>
        <v>0</v>
      </c>
      <c r="H10" s="60" t="str">
        <f>Metric!J12</f>
        <v/>
      </c>
      <c r="I10" s="60" t="str">
        <f>Metric!K12</f>
        <v/>
      </c>
    </row>
    <row r="11" spans="2:11" ht="18.75" x14ac:dyDescent="0.3">
      <c r="B11" s="59">
        <v>0.5</v>
      </c>
      <c r="C11" s="60">
        <f>Metric!E13</f>
        <v>0</v>
      </c>
      <c r="D11" s="61" t="str">
        <f>Metric!H13</f>
        <v/>
      </c>
      <c r="E11" s="61" t="str">
        <f>Metric!F13</f>
        <v/>
      </c>
      <c r="F11" s="61" t="str">
        <f>Metric!G13</f>
        <v/>
      </c>
      <c r="G11" s="60">
        <f>Metric!I13</f>
        <v>0</v>
      </c>
      <c r="H11" s="60" t="str">
        <f>Metric!J13</f>
        <v/>
      </c>
      <c r="I11" s="60" t="str">
        <f>Metric!K13</f>
        <v/>
      </c>
    </row>
    <row r="12" spans="2:11" ht="18.75" x14ac:dyDescent="0.3">
      <c r="B12" s="59">
        <v>0.6</v>
      </c>
      <c r="C12" s="60">
        <f>Metric!E14</f>
        <v>0</v>
      </c>
      <c r="D12" s="61" t="str">
        <f>Metric!H14</f>
        <v/>
      </c>
      <c r="E12" s="61" t="str">
        <f>Metric!F14</f>
        <v/>
      </c>
      <c r="F12" s="61" t="str">
        <f>Metric!G14</f>
        <v/>
      </c>
      <c r="G12" s="60">
        <f>Metric!I14</f>
        <v>0</v>
      </c>
      <c r="H12" s="60" t="str">
        <f>Metric!J14</f>
        <v/>
      </c>
      <c r="I12" s="60" t="str">
        <f>Metric!K14</f>
        <v/>
      </c>
    </row>
    <row r="13" spans="2:11" ht="18.75" x14ac:dyDescent="0.3">
      <c r="B13" s="59">
        <v>0.7</v>
      </c>
      <c r="C13" s="60">
        <f>Metric!E15</f>
        <v>0</v>
      </c>
      <c r="D13" s="61" t="str">
        <f>Metric!H15</f>
        <v/>
      </c>
      <c r="E13" s="61" t="str">
        <f>Metric!F15</f>
        <v/>
      </c>
      <c r="F13" s="61" t="str">
        <f>Metric!G15</f>
        <v/>
      </c>
      <c r="G13" s="60">
        <f>Metric!I15</f>
        <v>0</v>
      </c>
      <c r="H13" s="60" t="str">
        <f>Metric!J15</f>
        <v/>
      </c>
      <c r="I13" s="60" t="str">
        <f>Metric!K15</f>
        <v/>
      </c>
    </row>
    <row r="14" spans="2:11" ht="18.75" x14ac:dyDescent="0.3">
      <c r="B14" s="59">
        <v>0.8</v>
      </c>
      <c r="C14" s="60">
        <f>Metric!E16</f>
        <v>0</v>
      </c>
      <c r="D14" s="61" t="str">
        <f>Metric!H16</f>
        <v/>
      </c>
      <c r="E14" s="61" t="str">
        <f>Metric!F16</f>
        <v/>
      </c>
      <c r="F14" s="61" t="str">
        <f>Metric!G16</f>
        <v/>
      </c>
      <c r="G14" s="60">
        <f>Metric!I16</f>
        <v>0</v>
      </c>
      <c r="H14" s="60" t="str">
        <f>Metric!J16</f>
        <v/>
      </c>
      <c r="I14" s="60" t="str">
        <f>Metric!K16</f>
        <v/>
      </c>
    </row>
    <row r="15" spans="2:11" ht="18.75" x14ac:dyDescent="0.3">
      <c r="B15" s="59">
        <v>0.9</v>
      </c>
      <c r="C15" s="60">
        <f>Metric!E17</f>
        <v>0</v>
      </c>
      <c r="D15" s="61" t="str">
        <f>Metric!H17</f>
        <v/>
      </c>
      <c r="E15" s="61" t="str">
        <f>Metric!F17</f>
        <v/>
      </c>
      <c r="F15" s="61" t="str">
        <f>Metric!G17</f>
        <v/>
      </c>
      <c r="G15" s="60">
        <f>Metric!I17</f>
        <v>0</v>
      </c>
      <c r="H15" s="60" t="str">
        <f>Metric!J17</f>
        <v/>
      </c>
      <c r="I15" s="60" t="str">
        <f>Metric!K17</f>
        <v/>
      </c>
    </row>
    <row r="16" spans="2:11" ht="18.75" x14ac:dyDescent="0.3">
      <c r="B16" s="59">
        <v>1</v>
      </c>
      <c r="C16" s="60">
        <f>Metric!E18</f>
        <v>0</v>
      </c>
      <c r="D16" s="61" t="str">
        <f>Metric!H18</f>
        <v/>
      </c>
      <c r="E16" s="61" t="str">
        <f>Metric!F18</f>
        <v/>
      </c>
      <c r="F16" s="61" t="str">
        <f>Metric!G18</f>
        <v/>
      </c>
      <c r="G16" s="60">
        <f>Metric!I18</f>
        <v>0</v>
      </c>
      <c r="H16" s="60" t="str">
        <f>Metric!J18</f>
        <v/>
      </c>
      <c r="I16" s="60" t="str">
        <f>Metric!K18</f>
        <v/>
      </c>
    </row>
    <row r="17" spans="2:9" ht="18.75" x14ac:dyDescent="0.3">
      <c r="B17" s="59">
        <v>1.2</v>
      </c>
      <c r="C17" s="60">
        <f>Metric!E19</f>
        <v>0</v>
      </c>
      <c r="D17" s="61" t="str">
        <f>Metric!H19</f>
        <v/>
      </c>
      <c r="E17" s="61" t="str">
        <f>Metric!F19</f>
        <v/>
      </c>
      <c r="F17" s="61" t="str">
        <f>Metric!G19</f>
        <v/>
      </c>
      <c r="G17" s="60">
        <f>Metric!I19</f>
        <v>0</v>
      </c>
      <c r="H17" s="60" t="str">
        <f>Metric!J19</f>
        <v/>
      </c>
      <c r="I17" s="60" t="str">
        <f>Metric!K19</f>
        <v/>
      </c>
    </row>
    <row r="18" spans="2:9" ht="18.75" x14ac:dyDescent="0.3">
      <c r="B18" s="59">
        <v>1.4</v>
      </c>
      <c r="C18" s="60">
        <f>Metric!E20</f>
        <v>0</v>
      </c>
      <c r="D18" s="61" t="str">
        <f>Metric!H20</f>
        <v/>
      </c>
      <c r="E18" s="61" t="str">
        <f>Metric!F20</f>
        <v/>
      </c>
      <c r="F18" s="61" t="str">
        <f>Metric!G20</f>
        <v/>
      </c>
      <c r="G18" s="60">
        <f>Metric!I20</f>
        <v>0</v>
      </c>
      <c r="H18" s="60" t="str">
        <f>Metric!J20</f>
        <v/>
      </c>
      <c r="I18" s="60" t="str">
        <f>Metric!K20</f>
        <v/>
      </c>
    </row>
    <row r="19" spans="2:9" ht="18.75" x14ac:dyDescent="0.3">
      <c r="B19" s="59">
        <v>1.6</v>
      </c>
      <c r="C19" s="60">
        <f>Metric!E21</f>
        <v>0</v>
      </c>
      <c r="D19" s="61" t="str">
        <f>Metric!H21</f>
        <v/>
      </c>
      <c r="E19" s="61" t="str">
        <f>Metric!F21</f>
        <v/>
      </c>
      <c r="F19" s="61" t="str">
        <f>Metric!G21</f>
        <v/>
      </c>
      <c r="G19" s="60">
        <f>Metric!I21</f>
        <v>0</v>
      </c>
      <c r="H19" s="60" t="str">
        <f>Metric!J21</f>
        <v/>
      </c>
      <c r="I19" s="60" t="str">
        <f>Metric!K21</f>
        <v/>
      </c>
    </row>
    <row r="20" spans="2:9" ht="18.75" x14ac:dyDescent="0.3">
      <c r="B20" s="59">
        <v>1.8</v>
      </c>
      <c r="C20" s="60">
        <f>Metric!E22</f>
        <v>0</v>
      </c>
      <c r="D20" s="61" t="str">
        <f>Metric!H22</f>
        <v/>
      </c>
      <c r="E20" s="61" t="str">
        <f>Metric!F22</f>
        <v/>
      </c>
      <c r="F20" s="61" t="str">
        <f>Metric!G22</f>
        <v/>
      </c>
      <c r="G20" s="60">
        <f>Metric!I22</f>
        <v>0</v>
      </c>
      <c r="H20" s="60" t="str">
        <f>Metric!J22</f>
        <v/>
      </c>
      <c r="I20" s="60" t="str">
        <f>Metric!K22</f>
        <v/>
      </c>
    </row>
    <row r="21" spans="2:9" ht="18.75" x14ac:dyDescent="0.3">
      <c r="B21" s="59">
        <v>2</v>
      </c>
      <c r="C21" s="60">
        <f>Metric!E23</f>
        <v>0</v>
      </c>
      <c r="D21" s="61" t="str">
        <f>Metric!H23</f>
        <v/>
      </c>
      <c r="E21" s="61" t="str">
        <f>Metric!F23</f>
        <v/>
      </c>
      <c r="F21" s="61" t="str">
        <f>Metric!G23</f>
        <v/>
      </c>
      <c r="G21" s="60">
        <f>Metric!I23</f>
        <v>0</v>
      </c>
      <c r="H21" s="60" t="str">
        <f>Metric!J23</f>
        <v/>
      </c>
      <c r="I21" s="60" t="str">
        <f>Metric!K23</f>
        <v/>
      </c>
    </row>
    <row r="22" spans="2:9" ht="18.75" x14ac:dyDescent="0.3">
      <c r="B22" s="59">
        <v>2.2000000000000002</v>
      </c>
      <c r="C22" s="60">
        <f>Metric!E24</f>
        <v>0</v>
      </c>
      <c r="D22" s="61" t="str">
        <f>Metric!H24</f>
        <v/>
      </c>
      <c r="E22" s="61" t="str">
        <f>Metric!F24</f>
        <v/>
      </c>
      <c r="F22" s="61" t="str">
        <f>Metric!G24</f>
        <v/>
      </c>
      <c r="G22" s="60">
        <f>Metric!I24</f>
        <v>0</v>
      </c>
      <c r="H22" s="60" t="str">
        <f>Metric!J24</f>
        <v/>
      </c>
      <c r="I22" s="60" t="str">
        <f>Metric!K24</f>
        <v/>
      </c>
    </row>
    <row r="23" spans="2:9" ht="18.75" x14ac:dyDescent="0.3">
      <c r="B23" s="59">
        <v>2.4</v>
      </c>
      <c r="C23" s="60">
        <f>Metric!E25</f>
        <v>0</v>
      </c>
      <c r="D23" s="61" t="str">
        <f>Metric!H25</f>
        <v/>
      </c>
      <c r="E23" s="61" t="str">
        <f>Metric!F25</f>
        <v/>
      </c>
      <c r="F23" s="61" t="str">
        <f>Metric!G25</f>
        <v/>
      </c>
      <c r="G23" s="60">
        <f>Metric!I25</f>
        <v>0</v>
      </c>
      <c r="H23" s="60" t="str">
        <f>Metric!J25</f>
        <v/>
      </c>
      <c r="I23" s="60" t="str">
        <f>Metric!K25</f>
        <v/>
      </c>
    </row>
    <row r="24" spans="2:9" ht="18.75" x14ac:dyDescent="0.3">
      <c r="B24" s="59">
        <v>2.6</v>
      </c>
      <c r="C24" s="60">
        <f>Metric!E26</f>
        <v>0</v>
      </c>
      <c r="D24" s="61" t="str">
        <f>Metric!H26</f>
        <v/>
      </c>
      <c r="E24" s="61" t="str">
        <f>Metric!F26</f>
        <v/>
      </c>
      <c r="F24" s="61" t="str">
        <f>Metric!G26</f>
        <v/>
      </c>
      <c r="G24" s="60">
        <f>Metric!I26</f>
        <v>0</v>
      </c>
      <c r="H24" s="60" t="str">
        <f>Metric!J26</f>
        <v/>
      </c>
      <c r="I24" s="60" t="str">
        <f>Metric!K26</f>
        <v/>
      </c>
    </row>
    <row r="25" spans="2:9" ht="18.75" x14ac:dyDescent="0.3">
      <c r="B25" s="59">
        <v>2.8</v>
      </c>
      <c r="C25" s="60">
        <f>Metric!E27</f>
        <v>0</v>
      </c>
      <c r="D25" s="61" t="str">
        <f>Metric!H27</f>
        <v/>
      </c>
      <c r="E25" s="61" t="str">
        <f>Metric!F27</f>
        <v/>
      </c>
      <c r="F25" s="61" t="str">
        <f>Metric!G27</f>
        <v/>
      </c>
      <c r="G25" s="60">
        <f>Metric!I27</f>
        <v>0</v>
      </c>
      <c r="H25" s="60" t="str">
        <f>Metric!J27</f>
        <v/>
      </c>
      <c r="I25" s="60" t="str">
        <f>Metric!K27</f>
        <v/>
      </c>
    </row>
    <row r="26" spans="2:9" ht="18.75" x14ac:dyDescent="0.3">
      <c r="B26" s="59">
        <v>3</v>
      </c>
      <c r="C26" s="60">
        <f>Metric!E28</f>
        <v>0</v>
      </c>
      <c r="D26" s="61" t="str">
        <f>Metric!H28</f>
        <v/>
      </c>
      <c r="E26" s="61" t="str">
        <f>Metric!F28</f>
        <v/>
      </c>
      <c r="F26" s="61" t="str">
        <f>Metric!G28</f>
        <v/>
      </c>
      <c r="G26" s="60">
        <f>Metric!I28</f>
        <v>0</v>
      </c>
      <c r="H26" s="60" t="str">
        <f>Metric!J28</f>
        <v/>
      </c>
      <c r="I26" s="60" t="str">
        <f>Metric!K28</f>
        <v/>
      </c>
    </row>
    <row r="27" spans="2:9" ht="18.75" x14ac:dyDescent="0.3">
      <c r="B27" s="59">
        <v>3.2</v>
      </c>
      <c r="C27" s="60">
        <f>Metric!E29</f>
        <v>0</v>
      </c>
      <c r="D27" s="61" t="str">
        <f>Metric!H29</f>
        <v/>
      </c>
      <c r="E27" s="61" t="str">
        <f>Metric!F29</f>
        <v/>
      </c>
      <c r="F27" s="61" t="str">
        <f>Metric!G29</f>
        <v/>
      </c>
      <c r="G27" s="60">
        <f>Metric!I29</f>
        <v>0</v>
      </c>
      <c r="H27" s="60" t="str">
        <f>Metric!J29</f>
        <v/>
      </c>
      <c r="I27" s="60" t="str">
        <f>Metric!K29</f>
        <v/>
      </c>
    </row>
    <row r="28" spans="2:9" ht="18.75" x14ac:dyDescent="0.3">
      <c r="B28" s="59">
        <v>3.4</v>
      </c>
      <c r="C28" s="60">
        <f>Metric!E30</f>
        <v>0</v>
      </c>
      <c r="D28" s="61" t="str">
        <f>Metric!H30</f>
        <v/>
      </c>
      <c r="E28" s="61" t="str">
        <f>Metric!F30</f>
        <v/>
      </c>
      <c r="F28" s="61" t="str">
        <f>Metric!G30</f>
        <v/>
      </c>
      <c r="G28" s="60">
        <f>Metric!I30</f>
        <v>0</v>
      </c>
      <c r="H28" s="60" t="str">
        <f>Metric!J30</f>
        <v/>
      </c>
      <c r="I28" s="60" t="str">
        <f>Metric!K30</f>
        <v/>
      </c>
    </row>
    <row r="29" spans="2:9" ht="18.75" x14ac:dyDescent="0.3">
      <c r="B29" s="59">
        <v>3.6</v>
      </c>
      <c r="C29" s="60">
        <f>Metric!E31</f>
        <v>0</v>
      </c>
      <c r="D29" s="61" t="str">
        <f>Metric!H31</f>
        <v/>
      </c>
      <c r="E29" s="61" t="str">
        <f>Metric!F31</f>
        <v/>
      </c>
      <c r="F29" s="61" t="str">
        <f>Metric!G31</f>
        <v/>
      </c>
      <c r="G29" s="60">
        <f>Metric!I31</f>
        <v>0</v>
      </c>
      <c r="H29" s="60" t="str">
        <f>Metric!J31</f>
        <v/>
      </c>
      <c r="I29" s="60" t="str">
        <f>Metric!K31</f>
        <v/>
      </c>
    </row>
    <row r="30" spans="2:9" ht="18.75" x14ac:dyDescent="0.3">
      <c r="B30" s="59">
        <v>3.8</v>
      </c>
      <c r="C30" s="60">
        <f>Metric!E32</f>
        <v>0</v>
      </c>
      <c r="D30" s="61" t="str">
        <f>Metric!H32</f>
        <v/>
      </c>
      <c r="E30" s="61" t="str">
        <f>Metric!F32</f>
        <v/>
      </c>
      <c r="F30" s="61" t="str">
        <f>Metric!G32</f>
        <v/>
      </c>
      <c r="G30" s="60">
        <f>Metric!I32</f>
        <v>0</v>
      </c>
      <c r="H30" s="60" t="str">
        <f>Metric!J32</f>
        <v/>
      </c>
      <c r="I30" s="60" t="str">
        <f>Metric!K32</f>
        <v/>
      </c>
    </row>
    <row r="31" spans="2:9" ht="18.75" x14ac:dyDescent="0.3">
      <c r="B31" s="59">
        <v>4</v>
      </c>
      <c r="C31" s="60">
        <f>Metric!E33</f>
        <v>0</v>
      </c>
      <c r="D31" s="61" t="str">
        <f>Metric!H33</f>
        <v/>
      </c>
      <c r="E31" s="61" t="str">
        <f>Metric!F33</f>
        <v/>
      </c>
      <c r="F31" s="61" t="str">
        <f>Metric!G33</f>
        <v/>
      </c>
      <c r="G31" s="60">
        <f>Metric!I33</f>
        <v>0</v>
      </c>
      <c r="H31" s="60" t="str">
        <f>Metric!J33</f>
        <v/>
      </c>
      <c r="I31" s="60" t="str">
        <f>Metric!K33</f>
        <v/>
      </c>
    </row>
    <row r="32" spans="2:9" ht="18.75" x14ac:dyDescent="0.3">
      <c r="B32" s="59">
        <v>4.2</v>
      </c>
      <c r="C32" s="60">
        <f>Metric!E34</f>
        <v>0</v>
      </c>
      <c r="D32" s="61" t="str">
        <f>Metric!H34</f>
        <v/>
      </c>
      <c r="E32" s="61" t="str">
        <f>Metric!F34</f>
        <v/>
      </c>
      <c r="F32" s="61" t="str">
        <f>Metric!G34</f>
        <v/>
      </c>
      <c r="G32" s="60">
        <f>Metric!I34</f>
        <v>0</v>
      </c>
      <c r="H32" s="60" t="str">
        <f>Metric!J34</f>
        <v/>
      </c>
      <c r="I32" s="60" t="str">
        <f>Metric!K34</f>
        <v/>
      </c>
    </row>
    <row r="33" spans="2:9" ht="18.75" x14ac:dyDescent="0.3">
      <c r="B33" s="59">
        <v>4.4000000000000004</v>
      </c>
      <c r="C33" s="60">
        <f>Metric!E35</f>
        <v>0</v>
      </c>
      <c r="D33" s="61" t="str">
        <f>Metric!H35</f>
        <v/>
      </c>
      <c r="E33" s="61" t="str">
        <f>Metric!F35</f>
        <v/>
      </c>
      <c r="F33" s="61" t="str">
        <f>Metric!G35</f>
        <v/>
      </c>
      <c r="G33" s="60">
        <f>Metric!I35</f>
        <v>0</v>
      </c>
      <c r="H33" s="60" t="str">
        <f>Metric!J35</f>
        <v/>
      </c>
      <c r="I33" s="60" t="str">
        <f>Metric!K35</f>
        <v/>
      </c>
    </row>
  </sheetData>
  <sheetProtection password="ED2A" sheet="1" objects="1" scenarios="1" selectLockedCells="1" selectUnlockedCells="1"/>
  <conditionalFormatting sqref="I6:I33">
    <cfRule type="cellIs" dxfId="2" priority="2" operator="lessThanOr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OrEqual" id="{5E5AA1D1-A890-4E7D-9536-77155646240D}">
            <xm:f>'Data Entry'!$H$11</xm:f>
            <x14:dxf>
              <font>
                <b/>
                <i val="0"/>
                <color rgb="FFFF0000"/>
              </font>
            </x14:dxf>
          </x14:cfRule>
          <xm:sqref>H6:H33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R37"/>
  <sheetViews>
    <sheetView showGridLines="0" zoomScaleNormal="100" workbookViewId="0">
      <selection activeCell="F8" sqref="F8"/>
    </sheetView>
  </sheetViews>
  <sheetFormatPr defaultColWidth="9.140625" defaultRowHeight="15" x14ac:dyDescent="0.25"/>
  <cols>
    <col min="1" max="1" width="9.140625" style="1"/>
    <col min="2" max="3" width="10.7109375" style="1" customWidth="1"/>
    <col min="4" max="4" width="13.7109375" style="1" customWidth="1"/>
    <col min="5" max="6" width="16.7109375" style="1" customWidth="1"/>
    <col min="7" max="7" width="10.7109375" style="1" customWidth="1"/>
    <col min="8" max="8" width="15.7109375" style="1" customWidth="1"/>
    <col min="9" max="12" width="10.7109375" style="1" customWidth="1"/>
    <col min="13" max="13" width="9.7109375" style="1" customWidth="1"/>
    <col min="14" max="14" width="6.7109375" style="1" customWidth="1"/>
    <col min="15" max="15" width="9.7109375" style="1" customWidth="1"/>
    <col min="16" max="16" width="8.7109375" style="1" customWidth="1"/>
    <col min="17" max="17" width="14.7109375" style="1" customWidth="1"/>
    <col min="18" max="18" width="18.28515625" style="1" customWidth="1"/>
    <col min="19" max="19" width="13.7109375" style="1" customWidth="1"/>
    <col min="20" max="21" width="8.7109375" style="1" customWidth="1"/>
    <col min="22" max="16384" width="9.140625" style="1"/>
  </cols>
  <sheetData>
    <row r="1" spans="2:18" x14ac:dyDescent="0.25">
      <c r="R1" s="19" t="s">
        <v>12</v>
      </c>
    </row>
    <row r="2" spans="2:18" ht="15.75" thickBot="1" x14ac:dyDescent="0.3">
      <c r="R2" s="19" t="s">
        <v>13</v>
      </c>
    </row>
    <row r="3" spans="2:18" ht="16.149999999999999" customHeight="1" thickBot="1" x14ac:dyDescent="0.3">
      <c r="B3" s="87" t="s">
        <v>8</v>
      </c>
      <c r="C3" s="88"/>
      <c r="D3" s="88"/>
      <c r="E3" s="88"/>
      <c r="F3" s="88"/>
      <c r="G3" s="88"/>
      <c r="H3" s="88"/>
      <c r="I3" s="88"/>
      <c r="J3" s="88"/>
      <c r="K3" s="22"/>
      <c r="L3" s="3"/>
      <c r="M3" s="3"/>
      <c r="R3" s="19" t="s">
        <v>14</v>
      </c>
    </row>
    <row r="4" spans="2:18" ht="75" customHeight="1" x14ac:dyDescent="0.25">
      <c r="B4" s="5"/>
      <c r="C4" s="6"/>
      <c r="D4" s="4" t="s">
        <v>5</v>
      </c>
      <c r="E4" s="7">
        <f>'Data Entry'!H5</f>
        <v>0</v>
      </c>
      <c r="F4" s="4" t="s">
        <v>9</v>
      </c>
      <c r="G4" s="7">
        <f>'Data Entry'!H8</f>
        <v>0</v>
      </c>
      <c r="H4" s="6"/>
      <c r="I4" s="4" t="s">
        <v>4</v>
      </c>
      <c r="J4" s="7">
        <f>'Data Entry'!H11</f>
        <v>0</v>
      </c>
      <c r="K4" s="24"/>
      <c r="L4" s="3"/>
      <c r="M4" s="3"/>
    </row>
    <row r="5" spans="2:18" x14ac:dyDescent="0.25">
      <c r="B5" s="8"/>
      <c r="C5" s="3"/>
      <c r="D5" s="3"/>
      <c r="E5" s="3"/>
      <c r="F5" s="3"/>
      <c r="G5" s="3"/>
      <c r="H5" s="3"/>
      <c r="I5" s="3"/>
      <c r="J5" s="3"/>
      <c r="K5" s="9"/>
      <c r="L5" s="3"/>
      <c r="M5" s="3"/>
    </row>
    <row r="6" spans="2:18" ht="45" customHeight="1" x14ac:dyDescent="0.25">
      <c r="B6" s="8"/>
      <c r="C6" s="89" t="s">
        <v>0</v>
      </c>
      <c r="D6" s="90" t="s">
        <v>1</v>
      </c>
      <c r="E6" s="91" t="s">
        <v>2</v>
      </c>
      <c r="F6" s="92" t="s">
        <v>3</v>
      </c>
      <c r="G6" s="93"/>
      <c r="H6" s="93"/>
      <c r="I6" s="93"/>
      <c r="J6" s="93"/>
      <c r="K6" s="94"/>
      <c r="L6" s="21"/>
      <c r="M6" s="3"/>
    </row>
    <row r="7" spans="2:18" ht="70.150000000000006" customHeight="1" x14ac:dyDescent="0.25">
      <c r="B7" s="8"/>
      <c r="C7" s="89"/>
      <c r="D7" s="90"/>
      <c r="E7" s="91"/>
      <c r="F7" s="10" t="s">
        <v>6</v>
      </c>
      <c r="G7" s="10" t="s">
        <v>7</v>
      </c>
      <c r="H7" s="10" t="s">
        <v>11</v>
      </c>
      <c r="I7" s="17" t="s">
        <v>10</v>
      </c>
      <c r="J7" s="23" t="s">
        <v>6</v>
      </c>
      <c r="K7" s="18" t="s">
        <v>7</v>
      </c>
      <c r="L7" s="3"/>
    </row>
    <row r="8" spans="2:18" ht="15" customHeight="1" x14ac:dyDescent="0.25">
      <c r="B8" s="8"/>
      <c r="C8" s="52">
        <v>0.05</v>
      </c>
      <c r="D8" s="54">
        <v>7.993726751610665E-2</v>
      </c>
      <c r="E8" s="11">
        <f>'Data Entry'!$C$5*D8</f>
        <v>0</v>
      </c>
      <c r="F8" s="11" t="str">
        <f>IFERROR(SUM(L8/H8),"")</f>
        <v/>
      </c>
      <c r="G8" s="11" t="str">
        <f>IFERROR(SUM($J$4-F8),"")</f>
        <v/>
      </c>
      <c r="H8" s="12" t="str">
        <f>IFERROR(IF(L8&lt;SUM($J$4/4),1,IF(L8&gt;SUM($J$4/1),4,IF(L8&gt;SUM($J$4/2),3,2))),"")</f>
        <v/>
      </c>
      <c r="I8" s="12">
        <f>$E$4</f>
        <v>0</v>
      </c>
      <c r="J8" s="11" t="str">
        <f>IFERROR(SUM(L8/I8),"")</f>
        <v/>
      </c>
      <c r="K8" s="20" t="str">
        <f>IFERROR(SUM($J$4-J8),"")</f>
        <v/>
      </c>
      <c r="L8" s="16" t="e">
        <f t="shared" ref="L8:L35" si="0">SUM($E8/$G$4)*SUM($J$4/$E$4)</f>
        <v>#DIV/0!</v>
      </c>
      <c r="M8" s="25" t="str">
        <f>IF(K8&lt;0,IF(K7=$K$7,$R$1,""),"")</f>
        <v/>
      </c>
    </row>
    <row r="9" spans="2:18" ht="15" customHeight="1" x14ac:dyDescent="0.25">
      <c r="B9" s="8"/>
      <c r="C9" s="52">
        <v>0.1</v>
      </c>
      <c r="D9" s="55">
        <v>0.1408397292750827</v>
      </c>
      <c r="E9" s="11">
        <f>'Data Entry'!$C$5*D9</f>
        <v>0</v>
      </c>
      <c r="F9" s="11" t="str">
        <f t="shared" ref="F9:F35" si="1">IFERROR(SUM(L9/H9),"")</f>
        <v/>
      </c>
      <c r="G9" s="11" t="str">
        <f t="shared" ref="G9:G35" si="2">IFERROR(SUM($J$4-F9),"")</f>
        <v/>
      </c>
      <c r="H9" s="12" t="str">
        <f t="shared" ref="H9:H35" si="3">IFERROR(IF(L9&lt;SUM($J$4/4),1,IF(L9&gt;SUM($J$4/1),4,IF(L9&gt;SUM($J$4/2),3,2))),"")</f>
        <v/>
      </c>
      <c r="I9" s="12">
        <f t="shared" ref="I9:I35" si="4">$E$4</f>
        <v>0</v>
      </c>
      <c r="J9" s="11" t="str">
        <f t="shared" ref="J9:J35" si="5">IFERROR(SUM(L9/I9),"")</f>
        <v/>
      </c>
      <c r="K9" s="20" t="str">
        <f t="shared" ref="K9:K35" si="6">IFERROR(SUM($J$4-J9),"")</f>
        <v/>
      </c>
      <c r="L9" s="16" t="e">
        <f t="shared" si="0"/>
        <v>#DIV/0!</v>
      </c>
      <c r="M9" s="26" t="str">
        <f>IF(K9&lt;0,IF(K8&gt;=0,$R$1,$R$2),"")</f>
        <v/>
      </c>
    </row>
    <row r="10" spans="2:18" ht="15" customHeight="1" x14ac:dyDescent="0.25">
      <c r="B10" s="8"/>
      <c r="C10" s="52">
        <v>0.2</v>
      </c>
      <c r="D10" s="55">
        <v>0.25839626939502697</v>
      </c>
      <c r="E10" s="11">
        <f>'Data Entry'!$C$5*D10</f>
        <v>0</v>
      </c>
      <c r="F10" s="11" t="str">
        <f t="shared" si="1"/>
        <v/>
      </c>
      <c r="G10" s="11" t="str">
        <f t="shared" si="2"/>
        <v/>
      </c>
      <c r="H10" s="12" t="str">
        <f t="shared" si="3"/>
        <v/>
      </c>
      <c r="I10" s="12">
        <f t="shared" si="4"/>
        <v>0</v>
      </c>
      <c r="J10" s="11" t="str">
        <f t="shared" si="5"/>
        <v/>
      </c>
      <c r="K10" s="20" t="str">
        <f t="shared" si="6"/>
        <v/>
      </c>
      <c r="L10" s="16" t="e">
        <f t="shared" si="0"/>
        <v>#DIV/0!</v>
      </c>
      <c r="M10" s="25" t="str">
        <f>IF(K10&lt;0,IF(K9&gt;=0,$R$1,IF(K8&gt;=0,$R$2,$R$3)),"")</f>
        <v/>
      </c>
    </row>
    <row r="11" spans="2:18" ht="15" customHeight="1" x14ac:dyDescent="0.25">
      <c r="B11" s="8"/>
      <c r="C11" s="52">
        <v>0.3</v>
      </c>
      <c r="D11" s="55">
        <v>0.35023108012598325</v>
      </c>
      <c r="E11" s="11">
        <f>'Data Entry'!$C$5*D11</f>
        <v>0</v>
      </c>
      <c r="F11" s="11" t="str">
        <f t="shared" si="1"/>
        <v/>
      </c>
      <c r="G11" s="11" t="str">
        <f t="shared" si="2"/>
        <v/>
      </c>
      <c r="H11" s="12" t="str">
        <f t="shared" si="3"/>
        <v/>
      </c>
      <c r="I11" s="12">
        <f t="shared" si="4"/>
        <v>0</v>
      </c>
      <c r="J11" s="11" t="str">
        <f t="shared" si="5"/>
        <v/>
      </c>
      <c r="K11" s="20" t="str">
        <f t="shared" si="6"/>
        <v/>
      </c>
      <c r="L11" s="16" t="e">
        <f t="shared" si="0"/>
        <v>#DIV/0!</v>
      </c>
      <c r="M11" s="25" t="str">
        <f t="shared" ref="M11:M35" si="7">IF(K11&lt;0,IF(K10&gt;=0,$R$1,IF(K9&gt;=0,$R$2,IF(K8&gt;=0,$R$3,""))),"")</f>
        <v/>
      </c>
    </row>
    <row r="12" spans="2:18" ht="15" customHeight="1" x14ac:dyDescent="0.25">
      <c r="B12" s="8"/>
      <c r="C12" s="52">
        <v>0.4</v>
      </c>
      <c r="D12" s="55">
        <v>0.43456899329842258</v>
      </c>
      <c r="E12" s="11">
        <f>'Data Entry'!$C$5*D12</f>
        <v>0</v>
      </c>
      <c r="F12" s="11" t="str">
        <f t="shared" si="1"/>
        <v/>
      </c>
      <c r="G12" s="11" t="str">
        <f t="shared" si="2"/>
        <v/>
      </c>
      <c r="H12" s="12" t="str">
        <f t="shared" si="3"/>
        <v/>
      </c>
      <c r="I12" s="12">
        <f t="shared" si="4"/>
        <v>0</v>
      </c>
      <c r="J12" s="11" t="str">
        <f t="shared" si="5"/>
        <v/>
      </c>
      <c r="K12" s="20" t="str">
        <f t="shared" si="6"/>
        <v/>
      </c>
      <c r="L12" s="16" t="e">
        <f t="shared" si="0"/>
        <v>#DIV/0!</v>
      </c>
      <c r="M12" s="25" t="str">
        <f t="shared" si="7"/>
        <v/>
      </c>
    </row>
    <row r="13" spans="2:18" ht="15" customHeight="1" x14ac:dyDescent="0.25">
      <c r="B13" s="8"/>
      <c r="C13" s="52">
        <v>0.5</v>
      </c>
      <c r="D13" s="55">
        <v>0.51373747368117539</v>
      </c>
      <c r="E13" s="11">
        <f>'Data Entry'!$C$5*D13</f>
        <v>0</v>
      </c>
      <c r="F13" s="11" t="str">
        <f t="shared" si="1"/>
        <v/>
      </c>
      <c r="G13" s="11" t="str">
        <f t="shared" si="2"/>
        <v/>
      </c>
      <c r="H13" s="12" t="str">
        <f t="shared" si="3"/>
        <v/>
      </c>
      <c r="I13" s="12">
        <f t="shared" si="4"/>
        <v>0</v>
      </c>
      <c r="J13" s="11" t="str">
        <f t="shared" si="5"/>
        <v/>
      </c>
      <c r="K13" s="20" t="str">
        <f t="shared" si="6"/>
        <v/>
      </c>
      <c r="L13" s="16" t="e">
        <f t="shared" si="0"/>
        <v>#DIV/0!</v>
      </c>
      <c r="M13" s="25" t="str">
        <f t="shared" si="7"/>
        <v/>
      </c>
    </row>
    <row r="14" spans="2:18" ht="15" customHeight="1" x14ac:dyDescent="0.25">
      <c r="B14" s="8"/>
      <c r="C14" s="52">
        <v>0.6</v>
      </c>
      <c r="D14" s="55">
        <v>0.5890161195767516</v>
      </c>
      <c r="E14" s="11">
        <f>'Data Entry'!$C$5*D14</f>
        <v>0</v>
      </c>
      <c r="F14" s="11" t="str">
        <f t="shared" si="1"/>
        <v/>
      </c>
      <c r="G14" s="11" t="str">
        <f t="shared" si="2"/>
        <v/>
      </c>
      <c r="H14" s="12" t="str">
        <f t="shared" si="3"/>
        <v/>
      </c>
      <c r="I14" s="12">
        <f t="shared" si="4"/>
        <v>0</v>
      </c>
      <c r="J14" s="11" t="str">
        <f t="shared" si="5"/>
        <v/>
      </c>
      <c r="K14" s="20" t="str">
        <f t="shared" si="6"/>
        <v/>
      </c>
      <c r="L14" s="16" t="e">
        <f t="shared" si="0"/>
        <v>#DIV/0!</v>
      </c>
      <c r="M14" s="25" t="str">
        <f t="shared" si="7"/>
        <v/>
      </c>
    </row>
    <row r="15" spans="2:18" ht="15" customHeight="1" x14ac:dyDescent="0.25">
      <c r="B15" s="8"/>
      <c r="C15" s="52">
        <v>0.7</v>
      </c>
      <c r="D15" s="55">
        <v>0.66120674090431564</v>
      </c>
      <c r="E15" s="11">
        <f>'Data Entry'!$C$5*D15</f>
        <v>0</v>
      </c>
      <c r="F15" s="11" t="str">
        <f t="shared" si="1"/>
        <v/>
      </c>
      <c r="G15" s="11" t="str">
        <f t="shared" si="2"/>
        <v/>
      </c>
      <c r="H15" s="12" t="str">
        <f t="shared" si="3"/>
        <v/>
      </c>
      <c r="I15" s="12">
        <f t="shared" si="4"/>
        <v>0</v>
      </c>
      <c r="J15" s="11" t="str">
        <f t="shared" si="5"/>
        <v/>
      </c>
      <c r="K15" s="20" t="str">
        <f t="shared" si="6"/>
        <v/>
      </c>
      <c r="L15" s="16" t="e">
        <f t="shared" si="0"/>
        <v>#DIV/0!</v>
      </c>
      <c r="M15" s="25" t="str">
        <f t="shared" si="7"/>
        <v/>
      </c>
    </row>
    <row r="16" spans="2:18" ht="15" customHeight="1" x14ac:dyDescent="0.25">
      <c r="B16" s="8"/>
      <c r="C16" s="52">
        <v>0.8</v>
      </c>
      <c r="D16" s="55">
        <v>0.73085501729011793</v>
      </c>
      <c r="E16" s="11">
        <f>'Data Entry'!$C$5*D16</f>
        <v>0</v>
      </c>
      <c r="F16" s="11" t="str">
        <f t="shared" si="1"/>
        <v/>
      </c>
      <c r="G16" s="11" t="str">
        <f t="shared" si="2"/>
        <v/>
      </c>
      <c r="H16" s="12" t="str">
        <f t="shared" si="3"/>
        <v/>
      </c>
      <c r="I16" s="12">
        <f t="shared" si="4"/>
        <v>0</v>
      </c>
      <c r="J16" s="11" t="str">
        <f t="shared" si="5"/>
        <v/>
      </c>
      <c r="K16" s="20" t="str">
        <f t="shared" si="6"/>
        <v/>
      </c>
      <c r="L16" s="16" t="e">
        <f t="shared" si="0"/>
        <v>#DIV/0!</v>
      </c>
      <c r="M16" s="25" t="str">
        <f t="shared" si="7"/>
        <v/>
      </c>
    </row>
    <row r="17" spans="2:13" ht="15" customHeight="1" x14ac:dyDescent="0.25">
      <c r="B17" s="8"/>
      <c r="C17" s="52">
        <v>0.9</v>
      </c>
      <c r="D17" s="55">
        <v>0.79835421871207313</v>
      </c>
      <c r="E17" s="11">
        <f>'Data Entry'!$C$5*D17</f>
        <v>0</v>
      </c>
      <c r="F17" s="11" t="str">
        <f t="shared" si="1"/>
        <v/>
      </c>
      <c r="G17" s="11" t="str">
        <f t="shared" si="2"/>
        <v/>
      </c>
      <c r="H17" s="12" t="str">
        <f t="shared" si="3"/>
        <v/>
      </c>
      <c r="I17" s="12">
        <f t="shared" si="4"/>
        <v>0</v>
      </c>
      <c r="J17" s="11" t="str">
        <f t="shared" si="5"/>
        <v/>
      </c>
      <c r="K17" s="20" t="str">
        <f t="shared" si="6"/>
        <v/>
      </c>
      <c r="L17" s="16" t="e">
        <f t="shared" si="0"/>
        <v>#DIV/0!</v>
      </c>
      <c r="M17" s="25" t="str">
        <f t="shared" si="7"/>
        <v/>
      </c>
    </row>
    <row r="18" spans="2:13" ht="15" customHeight="1" x14ac:dyDescent="0.25">
      <c r="B18" s="8"/>
      <c r="C18" s="52">
        <v>1</v>
      </c>
      <c r="D18" s="55">
        <v>0.86399999999999999</v>
      </c>
      <c r="E18" s="11">
        <f>'Data Entry'!$C$5*D18</f>
        <v>0</v>
      </c>
      <c r="F18" s="11" t="str">
        <f t="shared" si="1"/>
        <v/>
      </c>
      <c r="G18" s="11" t="str">
        <f t="shared" si="2"/>
        <v/>
      </c>
      <c r="H18" s="12" t="str">
        <f t="shared" si="3"/>
        <v/>
      </c>
      <c r="I18" s="12">
        <f t="shared" si="4"/>
        <v>0</v>
      </c>
      <c r="J18" s="11" t="str">
        <f t="shared" si="5"/>
        <v/>
      </c>
      <c r="K18" s="20" t="str">
        <f t="shared" si="6"/>
        <v/>
      </c>
      <c r="L18" s="16" t="e">
        <f t="shared" si="0"/>
        <v>#DIV/0!</v>
      </c>
      <c r="M18" s="25" t="str">
        <f t="shared" si="7"/>
        <v/>
      </c>
    </row>
    <row r="19" spans="2:13" ht="15" customHeight="1" x14ac:dyDescent="0.25">
      <c r="B19" s="8"/>
      <c r="C19" s="52">
        <v>1.2</v>
      </c>
      <c r="D19" s="55">
        <v>0.99060308695748756</v>
      </c>
      <c r="E19" s="11">
        <f>'Data Entry'!$C$5*D19</f>
        <v>0</v>
      </c>
      <c r="F19" s="11" t="str">
        <f t="shared" si="1"/>
        <v/>
      </c>
      <c r="G19" s="11" t="str">
        <f t="shared" si="2"/>
        <v/>
      </c>
      <c r="H19" s="12" t="str">
        <f t="shared" si="3"/>
        <v/>
      </c>
      <c r="I19" s="12">
        <f t="shared" si="4"/>
        <v>0</v>
      </c>
      <c r="J19" s="11" t="str">
        <f t="shared" si="5"/>
        <v/>
      </c>
      <c r="K19" s="20" t="str">
        <f t="shared" si="6"/>
        <v/>
      </c>
      <c r="L19" s="16" t="e">
        <f t="shared" si="0"/>
        <v>#DIV/0!</v>
      </c>
      <c r="M19" s="25" t="str">
        <f t="shared" si="7"/>
        <v/>
      </c>
    </row>
    <row r="20" spans="2:13" ht="15" customHeight="1" x14ac:dyDescent="0.25">
      <c r="B20" s="8"/>
      <c r="C20" s="52">
        <v>1.4</v>
      </c>
      <c r="D20" s="55">
        <v>1.1120127563360613</v>
      </c>
      <c r="E20" s="11">
        <f>'Data Entry'!$C$5*D20</f>
        <v>0</v>
      </c>
      <c r="F20" s="11" t="str">
        <f t="shared" si="1"/>
        <v/>
      </c>
      <c r="G20" s="11" t="str">
        <f t="shared" si="2"/>
        <v/>
      </c>
      <c r="H20" s="12" t="str">
        <f t="shared" si="3"/>
        <v/>
      </c>
      <c r="I20" s="12">
        <f t="shared" si="4"/>
        <v>0</v>
      </c>
      <c r="J20" s="11" t="str">
        <f t="shared" si="5"/>
        <v/>
      </c>
      <c r="K20" s="20" t="str">
        <f t="shared" si="6"/>
        <v/>
      </c>
      <c r="L20" s="16" t="e">
        <f t="shared" si="0"/>
        <v>#DIV/0!</v>
      </c>
      <c r="M20" s="25" t="str">
        <f t="shared" si="7"/>
        <v/>
      </c>
    </row>
    <row r="21" spans="2:13" ht="15" customHeight="1" x14ac:dyDescent="0.25">
      <c r="B21" s="8"/>
      <c r="C21" s="52">
        <v>1.6</v>
      </c>
      <c r="D21" s="55">
        <v>1.2291467282189035</v>
      </c>
      <c r="E21" s="11">
        <f>'Data Entry'!$C$5*D21</f>
        <v>0</v>
      </c>
      <c r="F21" s="11" t="str">
        <f t="shared" si="1"/>
        <v/>
      </c>
      <c r="G21" s="11" t="str">
        <f t="shared" si="2"/>
        <v/>
      </c>
      <c r="H21" s="12" t="str">
        <f t="shared" si="3"/>
        <v/>
      </c>
      <c r="I21" s="12">
        <f t="shared" si="4"/>
        <v>0</v>
      </c>
      <c r="J21" s="11" t="str">
        <f t="shared" si="5"/>
        <v/>
      </c>
      <c r="K21" s="20" t="str">
        <f t="shared" si="6"/>
        <v/>
      </c>
      <c r="L21" s="16" t="e">
        <f t="shared" si="0"/>
        <v>#DIV/0!</v>
      </c>
      <c r="M21" s="25" t="str">
        <f t="shared" si="7"/>
        <v/>
      </c>
    </row>
    <row r="22" spans="2:13" ht="15" customHeight="1" x14ac:dyDescent="0.25">
      <c r="B22" s="8"/>
      <c r="C22" s="52">
        <v>1.8</v>
      </c>
      <c r="D22" s="55">
        <v>1.3426664012353249</v>
      </c>
      <c r="E22" s="11">
        <f>'Data Entry'!$C$5*D22</f>
        <v>0</v>
      </c>
      <c r="F22" s="11" t="str">
        <f t="shared" si="1"/>
        <v/>
      </c>
      <c r="G22" s="11" t="str">
        <f t="shared" si="2"/>
        <v/>
      </c>
      <c r="H22" s="12" t="str">
        <f t="shared" si="3"/>
        <v/>
      </c>
      <c r="I22" s="12">
        <f t="shared" si="4"/>
        <v>0</v>
      </c>
      <c r="J22" s="11" t="str">
        <f t="shared" si="5"/>
        <v/>
      </c>
      <c r="K22" s="20" t="str">
        <f t="shared" si="6"/>
        <v/>
      </c>
      <c r="L22" s="16" t="e">
        <f t="shared" si="0"/>
        <v>#DIV/0!</v>
      </c>
      <c r="M22" s="25" t="str">
        <f t="shared" si="7"/>
        <v/>
      </c>
    </row>
    <row r="23" spans="2:13" ht="15" customHeight="1" x14ac:dyDescent="0.25">
      <c r="B23" s="8"/>
      <c r="C23" s="52">
        <v>2</v>
      </c>
      <c r="D23" s="55">
        <v>1.4530690055584188</v>
      </c>
      <c r="E23" s="11">
        <f>'Data Entry'!$C$5*D23</f>
        <v>0</v>
      </c>
      <c r="F23" s="11" t="str">
        <f t="shared" si="1"/>
        <v/>
      </c>
      <c r="G23" s="11" t="str">
        <f t="shared" si="2"/>
        <v/>
      </c>
      <c r="H23" s="12" t="str">
        <f t="shared" si="3"/>
        <v/>
      </c>
      <c r="I23" s="12">
        <f t="shared" si="4"/>
        <v>0</v>
      </c>
      <c r="J23" s="11" t="str">
        <f t="shared" si="5"/>
        <v/>
      </c>
      <c r="K23" s="20" t="str">
        <f t="shared" si="6"/>
        <v/>
      </c>
      <c r="L23" s="16" t="e">
        <f t="shared" si="0"/>
        <v>#DIV/0!</v>
      </c>
      <c r="M23" s="25" t="str">
        <f t="shared" si="7"/>
        <v/>
      </c>
    </row>
    <row r="24" spans="2:13" ht="15" customHeight="1" x14ac:dyDescent="0.25">
      <c r="B24" s="8"/>
      <c r="C24" s="52">
        <v>2.2000000000000002</v>
      </c>
      <c r="D24" s="55">
        <v>1.5607406903653487</v>
      </c>
      <c r="E24" s="11">
        <f>'Data Entry'!$C$5*D24</f>
        <v>0</v>
      </c>
      <c r="F24" s="11" t="str">
        <f t="shared" si="1"/>
        <v/>
      </c>
      <c r="G24" s="11" t="str">
        <f t="shared" si="2"/>
        <v/>
      </c>
      <c r="H24" s="12" t="str">
        <f t="shared" si="3"/>
        <v/>
      </c>
      <c r="I24" s="12">
        <f t="shared" si="4"/>
        <v>0</v>
      </c>
      <c r="J24" s="11" t="str">
        <f t="shared" si="5"/>
        <v/>
      </c>
      <c r="K24" s="20" t="str">
        <f t="shared" si="6"/>
        <v/>
      </c>
      <c r="L24" s="16" t="e">
        <f t="shared" si="0"/>
        <v>#DIV/0!</v>
      </c>
      <c r="M24" s="25" t="str">
        <f t="shared" si="7"/>
        <v/>
      </c>
    </row>
    <row r="25" spans="2:13" ht="15" customHeight="1" x14ac:dyDescent="0.25">
      <c r="B25" s="8"/>
      <c r="C25" s="52">
        <v>2.4</v>
      </c>
      <c r="D25" s="55">
        <v>1.6659891695236297</v>
      </c>
      <c r="E25" s="11">
        <f>'Data Entry'!$C$5*D25</f>
        <v>0</v>
      </c>
      <c r="F25" s="11" t="str">
        <f t="shared" si="1"/>
        <v/>
      </c>
      <c r="G25" s="11" t="str">
        <f t="shared" si="2"/>
        <v/>
      </c>
      <c r="H25" s="12" t="str">
        <f t="shared" si="3"/>
        <v/>
      </c>
      <c r="I25" s="12">
        <f t="shared" si="4"/>
        <v>0</v>
      </c>
      <c r="J25" s="11" t="str">
        <f t="shared" si="5"/>
        <v/>
      </c>
      <c r="K25" s="20" t="str">
        <f t="shared" si="6"/>
        <v/>
      </c>
      <c r="L25" s="16" t="e">
        <f t="shared" si="0"/>
        <v>#DIV/0!</v>
      </c>
      <c r="M25" s="25" t="str">
        <f t="shared" si="7"/>
        <v/>
      </c>
    </row>
    <row r="26" spans="2:13" ht="15" customHeight="1" x14ac:dyDescent="0.25">
      <c r="B26" s="8"/>
      <c r="C26" s="52">
        <v>2.6</v>
      </c>
      <c r="D26" s="55">
        <v>1.7690648499245059</v>
      </c>
      <c r="E26" s="11">
        <f>'Data Entry'!$C$5*D26</f>
        <v>0</v>
      </c>
      <c r="F26" s="11" t="str">
        <f t="shared" si="1"/>
        <v/>
      </c>
      <c r="G26" s="11" t="str">
        <f t="shared" si="2"/>
        <v/>
      </c>
      <c r="H26" s="12" t="str">
        <f t="shared" si="3"/>
        <v/>
      </c>
      <c r="I26" s="12">
        <f t="shared" si="4"/>
        <v>0</v>
      </c>
      <c r="J26" s="11" t="str">
        <f t="shared" si="5"/>
        <v/>
      </c>
      <c r="K26" s="20" t="str">
        <f t="shared" si="6"/>
        <v/>
      </c>
      <c r="L26" s="16" t="e">
        <f t="shared" si="0"/>
        <v>#DIV/0!</v>
      </c>
      <c r="M26" s="25" t="str">
        <f t="shared" si="7"/>
        <v/>
      </c>
    </row>
    <row r="27" spans="2:13" ht="15" customHeight="1" x14ac:dyDescent="0.25">
      <c r="B27" s="8"/>
      <c r="C27" s="52">
        <v>2.8</v>
      </c>
      <c r="D27" s="55">
        <v>1.8701750810387927</v>
      </c>
      <c r="E27" s="11">
        <f>'Data Entry'!$C$5*D27</f>
        <v>0</v>
      </c>
      <c r="F27" s="11" t="str">
        <f t="shared" si="1"/>
        <v/>
      </c>
      <c r="G27" s="11" t="str">
        <f t="shared" si="2"/>
        <v/>
      </c>
      <c r="H27" s="12" t="str">
        <f t="shared" si="3"/>
        <v/>
      </c>
      <c r="I27" s="12">
        <f t="shared" si="4"/>
        <v>0</v>
      </c>
      <c r="J27" s="11" t="str">
        <f t="shared" si="5"/>
        <v/>
      </c>
      <c r="K27" s="20" t="str">
        <f t="shared" si="6"/>
        <v/>
      </c>
      <c r="L27" s="16" t="e">
        <f t="shared" si="0"/>
        <v>#DIV/0!</v>
      </c>
      <c r="M27" s="25" t="str">
        <f>IF(K27&lt;0,IF(K26&gt;=0,$R$1,IF(K25&gt;=0,$R$2,IF(K24&gt;=0,$R$3,""))),"")</f>
        <v/>
      </c>
    </row>
    <row r="28" spans="2:13" ht="15" customHeight="1" x14ac:dyDescent="0.25">
      <c r="B28" s="8"/>
      <c r="C28" s="52">
        <v>3</v>
      </c>
      <c r="D28" s="55">
        <v>1.9694940972089279</v>
      </c>
      <c r="E28" s="11">
        <f>'Data Entry'!$C$5*D28</f>
        <v>0</v>
      </c>
      <c r="F28" s="11" t="str">
        <f t="shared" si="1"/>
        <v/>
      </c>
      <c r="G28" s="11" t="str">
        <f t="shared" si="2"/>
        <v/>
      </c>
      <c r="H28" s="12" t="str">
        <f t="shared" si="3"/>
        <v/>
      </c>
      <c r="I28" s="12">
        <f t="shared" si="4"/>
        <v>0</v>
      </c>
      <c r="J28" s="11" t="str">
        <f t="shared" si="5"/>
        <v/>
      </c>
      <c r="K28" s="20" t="str">
        <f t="shared" si="6"/>
        <v/>
      </c>
      <c r="L28" s="16" t="e">
        <f t="shared" si="0"/>
        <v>#DIV/0!</v>
      </c>
      <c r="M28" s="25" t="str">
        <f t="shared" si="7"/>
        <v/>
      </c>
    </row>
    <row r="29" spans="2:13" ht="15" customHeight="1" x14ac:dyDescent="0.25">
      <c r="B29" s="8"/>
      <c r="C29" s="52">
        <v>3.2</v>
      </c>
      <c r="D29" s="55">
        <v>2.0671701551602153</v>
      </c>
      <c r="E29" s="11">
        <f>'Data Entry'!$C$5*D29</f>
        <v>0</v>
      </c>
      <c r="F29" s="11" t="str">
        <f t="shared" si="1"/>
        <v/>
      </c>
      <c r="G29" s="11" t="str">
        <f t="shared" si="2"/>
        <v/>
      </c>
      <c r="H29" s="12" t="str">
        <f t="shared" si="3"/>
        <v/>
      </c>
      <c r="I29" s="12">
        <f t="shared" si="4"/>
        <v>0</v>
      </c>
      <c r="J29" s="11" t="str">
        <f t="shared" si="5"/>
        <v/>
      </c>
      <c r="K29" s="20" t="str">
        <f t="shared" si="6"/>
        <v/>
      </c>
      <c r="L29" s="16" t="e">
        <f t="shared" si="0"/>
        <v>#DIV/0!</v>
      </c>
      <c r="M29" s="25" t="str">
        <f t="shared" si="7"/>
        <v/>
      </c>
    </row>
    <row r="30" spans="2:13" ht="15" customHeight="1" x14ac:dyDescent="0.25">
      <c r="B30" s="8"/>
      <c r="C30" s="52">
        <v>3.4</v>
      </c>
      <c r="D30" s="55">
        <v>2.1633307838262028</v>
      </c>
      <c r="E30" s="11">
        <f>'Data Entry'!$C$5*D30</f>
        <v>0</v>
      </c>
      <c r="F30" s="11" t="str">
        <f t="shared" si="1"/>
        <v/>
      </c>
      <c r="G30" s="11" t="str">
        <f t="shared" si="2"/>
        <v/>
      </c>
      <c r="H30" s="12" t="str">
        <f t="shared" si="3"/>
        <v/>
      </c>
      <c r="I30" s="12">
        <f t="shared" si="4"/>
        <v>0</v>
      </c>
      <c r="J30" s="11" t="str">
        <f t="shared" si="5"/>
        <v/>
      </c>
      <c r="K30" s="20" t="str">
        <f t="shared" si="6"/>
        <v/>
      </c>
      <c r="L30" s="16" t="e">
        <f t="shared" si="0"/>
        <v>#DIV/0!</v>
      </c>
      <c r="M30" s="25" t="str">
        <f t="shared" si="7"/>
        <v/>
      </c>
    </row>
    <row r="31" spans="2:13" ht="15" customHeight="1" x14ac:dyDescent="0.25">
      <c r="B31" s="8"/>
      <c r="C31" s="52">
        <v>3.6</v>
      </c>
      <c r="D31" s="55">
        <v>2.2580867273607805</v>
      </c>
      <c r="E31" s="11">
        <f>'Data Entry'!$C$5*D31</f>
        <v>0</v>
      </c>
      <c r="F31" s="11" t="str">
        <f t="shared" si="1"/>
        <v/>
      </c>
      <c r="G31" s="11" t="str">
        <f t="shared" si="2"/>
        <v/>
      </c>
      <c r="H31" s="12" t="str">
        <f t="shared" si="3"/>
        <v/>
      </c>
      <c r="I31" s="12">
        <f t="shared" si="4"/>
        <v>0</v>
      </c>
      <c r="J31" s="11" t="str">
        <f t="shared" si="5"/>
        <v/>
      </c>
      <c r="K31" s="20" t="str">
        <f t="shared" si="6"/>
        <v/>
      </c>
      <c r="L31" s="16" t="e">
        <f t="shared" si="0"/>
        <v>#DIV/0!</v>
      </c>
      <c r="M31" s="25" t="str">
        <f t="shared" si="7"/>
        <v/>
      </c>
    </row>
    <row r="32" spans="2:13" ht="15" customHeight="1" x14ac:dyDescent="0.25">
      <c r="B32" s="8"/>
      <c r="C32" s="52">
        <v>3.8</v>
      </c>
      <c r="D32" s="55">
        <v>2.351534961111382</v>
      </c>
      <c r="E32" s="11">
        <f>'Data Entry'!$C$5*D32</f>
        <v>0</v>
      </c>
      <c r="F32" s="11" t="str">
        <f t="shared" si="1"/>
        <v/>
      </c>
      <c r="G32" s="11" t="str">
        <f t="shared" si="2"/>
        <v/>
      </c>
      <c r="H32" s="12" t="str">
        <f t="shared" si="3"/>
        <v/>
      </c>
      <c r="I32" s="12">
        <f t="shared" si="4"/>
        <v>0</v>
      </c>
      <c r="J32" s="11" t="str">
        <f t="shared" si="5"/>
        <v/>
      </c>
      <c r="K32" s="20" t="str">
        <f t="shared" si="6"/>
        <v/>
      </c>
      <c r="L32" s="16" t="e">
        <f t="shared" si="0"/>
        <v>#DIV/0!</v>
      </c>
      <c r="M32" s="25" t="str">
        <f t="shared" si="7"/>
        <v/>
      </c>
    </row>
    <row r="33" spans="2:13" ht="15" customHeight="1" x14ac:dyDescent="0.25">
      <c r="B33" s="8"/>
      <c r="C33" s="52">
        <v>4</v>
      </c>
      <c r="D33" s="55">
        <v>2.443761035780708</v>
      </c>
      <c r="E33" s="11">
        <f>'Data Entry'!$C$5*D33</f>
        <v>0</v>
      </c>
      <c r="F33" s="11" t="str">
        <f t="shared" si="1"/>
        <v/>
      </c>
      <c r="G33" s="11" t="str">
        <f t="shared" si="2"/>
        <v/>
      </c>
      <c r="H33" s="12" t="str">
        <f t="shared" si="3"/>
        <v/>
      </c>
      <c r="I33" s="12">
        <f t="shared" si="4"/>
        <v>0</v>
      </c>
      <c r="J33" s="11" t="str">
        <f t="shared" si="5"/>
        <v/>
      </c>
      <c r="K33" s="20" t="str">
        <f t="shared" si="6"/>
        <v/>
      </c>
      <c r="L33" s="16" t="e">
        <f t="shared" si="0"/>
        <v>#DIV/0!</v>
      </c>
      <c r="M33" s="25" t="str">
        <f t="shared" si="7"/>
        <v/>
      </c>
    </row>
    <row r="34" spans="2:13" ht="15" customHeight="1" x14ac:dyDescent="0.25">
      <c r="B34" s="8"/>
      <c r="C34" s="52">
        <v>4.2</v>
      </c>
      <c r="D34" s="55">
        <v>2.5348409254917859</v>
      </c>
      <c r="E34" s="11">
        <f>'Data Entry'!$C$5*D34</f>
        <v>0</v>
      </c>
      <c r="F34" s="11" t="str">
        <f t="shared" si="1"/>
        <v/>
      </c>
      <c r="G34" s="11" t="str">
        <f t="shared" si="2"/>
        <v/>
      </c>
      <c r="H34" s="12" t="str">
        <f t="shared" si="3"/>
        <v/>
      </c>
      <c r="I34" s="12">
        <f t="shared" si="4"/>
        <v>0</v>
      </c>
      <c r="J34" s="11" t="str">
        <f t="shared" si="5"/>
        <v/>
      </c>
      <c r="K34" s="20" t="str">
        <f t="shared" si="6"/>
        <v/>
      </c>
      <c r="L34" s="16" t="e">
        <f t="shared" si="0"/>
        <v>#DIV/0!</v>
      </c>
      <c r="M34" s="25" t="str">
        <f t="shared" si="7"/>
        <v/>
      </c>
    </row>
    <row r="35" spans="2:13" ht="15" customHeight="1" thickBot="1" x14ac:dyDescent="0.3">
      <c r="B35" s="13"/>
      <c r="C35" s="53">
        <v>4.4000000000000004</v>
      </c>
      <c r="D35" s="56">
        <v>2.6248425033376583</v>
      </c>
      <c r="E35" s="11">
        <f>'Data Entry'!$C$5*D35</f>
        <v>0</v>
      </c>
      <c r="F35" s="2" t="str">
        <f t="shared" si="1"/>
        <v/>
      </c>
      <c r="G35" s="2" t="str">
        <f t="shared" si="2"/>
        <v/>
      </c>
      <c r="H35" s="14" t="str">
        <f t="shared" si="3"/>
        <v/>
      </c>
      <c r="I35" s="27">
        <f t="shared" si="4"/>
        <v>0</v>
      </c>
      <c r="J35" s="2" t="str">
        <f t="shared" si="5"/>
        <v/>
      </c>
      <c r="K35" s="28" t="str">
        <f t="shared" si="6"/>
        <v/>
      </c>
      <c r="L35" s="16" t="e">
        <f t="shared" si="0"/>
        <v>#DIV/0!</v>
      </c>
      <c r="M35" s="25" t="str">
        <f t="shared" si="7"/>
        <v/>
      </c>
    </row>
    <row r="36" spans="2:13" x14ac:dyDescent="0.25">
      <c r="D36" s="15"/>
      <c r="M36" s="25" t="str">
        <f>IF(K36="",IF(K35&lt;0,IF(K34&gt;=0,$R$2,IF(K33&gt;=0,$R$3,"")),""),"")</f>
        <v/>
      </c>
    </row>
    <row r="37" spans="2:13" x14ac:dyDescent="0.25">
      <c r="M37" s="25" t="str">
        <f>IF(K37="",IF(K36="",IF(K35&lt;0,IF(K34&gt;=0,$R$3,""),""),""),"")</f>
        <v/>
      </c>
    </row>
  </sheetData>
  <sheetProtection selectLockedCells="1"/>
  <mergeCells count="5">
    <mergeCell ref="B3:J3"/>
    <mergeCell ref="C6:C7"/>
    <mergeCell ref="D6:D7"/>
    <mergeCell ref="E6:E7"/>
    <mergeCell ref="F6:K6"/>
  </mergeCells>
  <conditionalFormatting sqref="F8:K35">
    <cfRule type="expression" dxfId="0" priority="1">
      <formula>F8&lt;0</formula>
    </cfRule>
  </conditionalFormatting>
  <pageMargins left="0.25" right="0.25" top="0.1111111111111111" bottom="0.40277777777777779" header="0.5" footer="0.5"/>
  <pageSetup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F8" sqref="F8"/>
    </sheetView>
  </sheetViews>
  <sheetFormatPr defaultRowHeight="15" x14ac:dyDescent="0.25"/>
  <cols>
    <col min="2" max="2" width="77" customWidth="1"/>
  </cols>
  <sheetData>
    <row r="2" spans="2:2" ht="17.25" x14ac:dyDescent="0.25">
      <c r="B2" t="s">
        <v>48</v>
      </c>
    </row>
    <row r="3" spans="2:2" ht="17.25" x14ac:dyDescent="0.25">
      <c r="B3" t="s">
        <v>49</v>
      </c>
    </row>
    <row r="4" spans="2:2" ht="17.25" x14ac:dyDescent="0.25">
      <c r="B4" t="s">
        <v>50</v>
      </c>
    </row>
    <row r="5" spans="2:2" ht="17.25" x14ac:dyDescent="0.25">
      <c r="B5" t="s">
        <v>51</v>
      </c>
    </row>
    <row r="6" spans="2:2" ht="17.25" x14ac:dyDescent="0.25">
      <c r="B6" t="s">
        <v>52</v>
      </c>
    </row>
    <row r="7" spans="2:2" ht="17.25" x14ac:dyDescent="0.25">
      <c r="B7" t="s">
        <v>53</v>
      </c>
    </row>
  </sheetData>
  <sortState ref="B10:B15">
    <sortCondition ref="B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 Entry</vt:lpstr>
      <vt:lpstr>Equipment</vt:lpstr>
      <vt:lpstr>Ventilation</vt:lpstr>
      <vt:lpstr>Metric</vt:lpstr>
      <vt:lpstr>Stocking Density</vt:lpstr>
      <vt:lpstr>MetricEquip</vt:lpstr>
      <vt:lpstr>Metric!Print_Area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French, Nick</cp:lastModifiedBy>
  <cp:lastPrinted>2017-05-12T08:41:03Z</cp:lastPrinted>
  <dcterms:created xsi:type="dcterms:W3CDTF">2015-07-17T16:38:52Z</dcterms:created>
  <dcterms:modified xsi:type="dcterms:W3CDTF">2017-10-09T10:33:13Z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124617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D6.2.0</vt:lpwstr>
  </property>
</Properties>
</file>